
<file path=[Content_Types].xml><?xml version="1.0" encoding="utf-8"?>
<Types xmlns="http://schemas.openxmlformats.org/package/2006/content-types">
  <Override PartName="/xl/worksheets/sheet15.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activeX/activeX2.bin" ContentType="application/vnd.ms-office.activeX"/>
  <Override PartName="/xl/activeX/activeX4.bin" ContentType="application/vnd.ms-office.activeX"/>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drawings/drawing8.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ml.chartshapes+xml"/>
  <Override PartName="/xl/activeX/activeX5.xml" ContentType="application/vnd.ms-office.activeX+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activeX/activeX3.xml" ContentType="application/vnd.ms-office.activeX+xml"/>
  <Override PartName="/xl/charts/chart29.xml" ContentType="application/vnd.openxmlformats-officedocument.drawingml.chart+xml"/>
  <Override PartName="/xl/worksheets/sheet3.xml" ContentType="application/vnd.openxmlformats-officedocument.spreadsheetml.worksheet+xml"/>
  <Override PartName="/xl/charts/chart18.xml" ContentType="application/vnd.openxmlformats-officedocument.drawingml.chart+xml"/>
  <Override PartName="/xl/activeX/activeX1.xml" ContentType="application/vnd.ms-office.activeX+xml"/>
  <Override PartName="/xl/charts/chart27.xml" ContentType="application/vnd.openxmlformats-officedocument.drawingml.chart+xml"/>
  <Override PartName="/xl/charts/chart36.xml" ContentType="application/vnd.openxmlformats-officedocument.drawingml.chart+xml"/>
  <Override PartName="/xl/charts/chart38.xml" ContentType="application/vnd.openxmlformats-officedocument.drawingml.chart+xml"/>
  <Override PartName="/xl/worksheets/sheet1.xml" ContentType="application/vnd.openxmlformats-officedocument.spreadsheetml.worksheet+xml"/>
  <Override PartName="/xl/externalLinks/externalLink1.xml" ContentType="application/vnd.openxmlformats-officedocument.spreadsheetml.externalLink+xml"/>
  <Override PartName="/xl/charts/chart16.xml" ContentType="application/vnd.openxmlformats-officedocument.drawingml.chart+xml"/>
  <Override PartName="/xl/charts/chart25.xml" ContentType="application/vnd.openxmlformats-officedocument.drawingml.chart+xml"/>
  <Override PartName="/xl/charts/chart34.xml" ContentType="application/vnd.openxmlformats-officedocument.drawingml.chart+xml"/>
  <Override PartName="/xl/drawings/drawing11.xml" ContentType="application/vnd.openxmlformats-officedocument.drawing+xml"/>
  <Override PartName="/xl/sharedStrings.xml" ContentType="application/vnd.openxmlformats-officedocument.spreadsheetml.sharedStrings+xml"/>
  <Override PartName="/xl/charts/chart14.xml" ContentType="application/vnd.openxmlformats-officedocument.drawingml.chart+xml"/>
  <Override PartName="/xl/charts/chart23.xml" ContentType="application/vnd.openxmlformats-officedocument.drawingml.chart+xml"/>
  <Override PartName="/xl/charts/chart32.xml" ContentType="application/vnd.openxmlformats-officedocument.drawingml.chart+xml"/>
  <Override PartName="/xl/charts/chart9.xml" ContentType="application/vnd.openxmlformats-officedocument.drawingml.chart+xml"/>
  <Override PartName="/xl/charts/chart12.xml" ContentType="application/vnd.openxmlformats-officedocument.drawingml.chart+xml"/>
  <Override PartName="/xl/charts/chart21.xml" ContentType="application/vnd.openxmlformats-officedocument.drawingml.chart+xml"/>
  <Override PartName="/xl/activeX/activeX5.bin" ContentType="application/vnd.ms-office.activeX"/>
  <Override PartName="/xl/charts/chart30.xml" ContentType="application/vnd.openxmlformats-officedocument.drawingml.chart+xml"/>
  <Override PartName="/xl/worksheets/sheet16.xml" ContentType="application/vnd.openxmlformats-officedocument.spreadsheetml.worksheet+xml"/>
  <Default Extension="bin" ContentType="application/vnd.openxmlformats-officedocument.spreadsheetml.printerSettings"/>
  <Override PartName="/xl/charts/chart7.xml" ContentType="application/vnd.openxmlformats-officedocument.drawingml.chart+xml"/>
  <Override PartName="/xl/charts/chart10.xml" ContentType="application/vnd.openxmlformats-officedocument.drawingml.chart+xml"/>
  <Override PartName="/xl/activeX/activeX3.bin" ContentType="application/vnd.ms-office.activeX"/>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charts/chart5.xml" ContentType="application/vnd.openxmlformats-officedocument.drawingml.chart+xml"/>
  <Override PartName="/xl/activeX/activeX1.bin" ContentType="application/vnd.ms-office.activeX"/>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charts/chart3.xml" ContentType="application/vnd.openxmlformats-officedocument.drawingml.chart+xml"/>
  <Default Extension="emf" ContentType="image/x-emf"/>
  <Override PartName="/xl/drawings/drawing5.xml" ContentType="application/vnd.openxmlformats-officedocument.drawing+xml"/>
  <Default Extension="jpeg" ContentType="image/jpeg"/>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ml.chartshapes+xml"/>
  <Override PartName="/xl/activeX/activeX2.xml" ContentType="application/vnd.ms-office.activeX+xml"/>
  <Override PartName="/xl/activeX/activeX4.xml" ContentType="application/vnd.ms-office.activeX+xml"/>
  <Override PartName="/xl/charts/chart39.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harts/chart19.xml" ContentType="application/vnd.openxmlformats-officedocument.drawingml.chart+xml"/>
  <Override PartName="/xl/charts/chart28.xml" ContentType="application/vnd.openxmlformats-officedocument.drawingml.chart+xml"/>
  <Override PartName="/xl/charts/chart37.xml" ContentType="application/vnd.openxmlformats-officedocument.drawingml.chart+xml"/>
  <Override PartName="/xl/charts/chart17.xml" ContentType="application/vnd.openxmlformats-officedocument.drawingml.chart+xml"/>
  <Override PartName="/xl/charts/chart26.xml" ContentType="application/vnd.openxmlformats-officedocument.drawingml.chart+xml"/>
  <Default Extension="vml" ContentType="application/vnd.openxmlformats-officedocument.vmlDrawing"/>
  <Override PartName="/xl/charts/chart35.xml" ContentType="application/vnd.openxmlformats-officedocument.drawingml.chart+xml"/>
  <Override PartName="/xl/drawings/drawing12.xml" ContentType="application/vnd.openxmlformats-officedocument.drawing+xml"/>
  <Override PartName="/xl/calcChain.xml" ContentType="application/vnd.openxmlformats-officedocument.spreadsheetml.calcChain+xml"/>
  <Override PartName="/xl/charts/chart13.xml" ContentType="application/vnd.openxmlformats-officedocument.drawingml.chart+xml"/>
  <Override PartName="/xl/charts/chart15.xml" ContentType="application/vnd.openxmlformats-officedocument.drawingml.chart+xml"/>
  <Override PartName="/xl/charts/chart24.xml" ContentType="application/vnd.openxmlformats-officedocument.drawingml.chart+xml"/>
  <Override PartName="/xl/charts/chart33.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31.xml" ContentType="application/vnd.openxmlformats-officedocument.drawingml.char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330" yWindow="-45" windowWidth="16995" windowHeight="5070" tabRatio="738" activeTab="10"/>
  </bookViews>
  <sheets>
    <sheet name="energie" sheetId="12" r:id="rId1"/>
    <sheet name="Mines" sheetId="1" r:id="rId2"/>
    <sheet name="ZDR" sheetId="9" r:id="rId3"/>
    <sheet name="investissements (APII)" sheetId="2" r:id="rId4"/>
    <sheet name="balance commerciale" sheetId="6" r:id="rId5"/>
    <sheet name="EX+Impt" sheetId="19" r:id="rId6"/>
    <sheet name="IPI" sheetId="7" r:id="rId7"/>
    <sheet name="qualité" sheetId="13" r:id="rId8"/>
    <sheet name="pmn" sheetId="8" r:id="rId9"/>
    <sheet name="IDE" sheetId="10" r:id="rId10"/>
    <sheet name="pépinières" sheetId="11" r:id="rId11"/>
    <sheet name="centre affaire" sheetId="14" r:id="rId12"/>
    <sheet name="essaimage" sheetId="15" r:id="rId13"/>
    <sheet name="dev-reg -nouv promo" sheetId="16" r:id="rId14"/>
    <sheet name="Feuil1" sheetId="17" r:id="rId15"/>
    <sheet name="Feuil2" sheetId="18" r:id="rId16"/>
  </sheets>
  <externalReferences>
    <externalReference r:id="rId17"/>
  </externalReferences>
  <definedNames>
    <definedName name="itemCommentsAnchor" localSheetId="3">'investissements (APII)'!$G$61</definedName>
  </definedNames>
  <calcPr calcId="125725"/>
  <fileRecoveryPr autoRecover="0"/>
</workbook>
</file>

<file path=xl/calcChain.xml><?xml version="1.0" encoding="utf-8"?>
<calcChain xmlns="http://schemas.openxmlformats.org/spreadsheetml/2006/main">
  <c r="U16" i="6"/>
  <c r="I8"/>
  <c r="I9"/>
  <c r="I10"/>
  <c r="I11"/>
  <c r="I12"/>
  <c r="I13"/>
  <c r="I14"/>
  <c r="E9"/>
  <c r="E10"/>
  <c r="E11"/>
  <c r="E12"/>
  <c r="E13"/>
  <c r="E14"/>
  <c r="H14"/>
  <c r="D14"/>
  <c r="H13"/>
  <c r="D13"/>
  <c r="H12"/>
  <c r="D12"/>
  <c r="H11"/>
  <c r="D11"/>
  <c r="D10"/>
  <c r="H10"/>
  <c r="H9"/>
  <c r="D9"/>
  <c r="H8"/>
  <c r="E8"/>
  <c r="D8"/>
  <c r="I7"/>
  <c r="H7"/>
  <c r="E7"/>
  <c r="D7"/>
  <c r="F24" i="11"/>
  <c r="G24"/>
  <c r="O21" i="9"/>
  <c r="R3"/>
  <c r="S3"/>
  <c r="I22"/>
  <c r="H22"/>
  <c r="F22"/>
  <c r="E22"/>
  <c r="C22"/>
  <c r="B22"/>
  <c r="R40" i="2"/>
  <c r="O40"/>
  <c r="U34"/>
  <c r="U35"/>
  <c r="U36"/>
  <c r="U37"/>
  <c r="U38"/>
  <c r="U39"/>
  <c r="U33"/>
  <c r="O34"/>
  <c r="O35"/>
  <c r="O36"/>
  <c r="O37"/>
  <c r="O38"/>
  <c r="O39"/>
  <c r="O33"/>
  <c r="I20" i="9"/>
  <c r="J20" s="1"/>
  <c r="H20"/>
  <c r="I19"/>
  <c r="H19"/>
  <c r="I18"/>
  <c r="J18" s="1"/>
  <c r="H18"/>
  <c r="I17"/>
  <c r="J17" s="1"/>
  <c r="H17"/>
  <c r="I16"/>
  <c r="J16" s="1"/>
  <c r="H16"/>
  <c r="I15"/>
  <c r="H15"/>
  <c r="I14"/>
  <c r="J14" s="1"/>
  <c r="H14"/>
  <c r="I13"/>
  <c r="J13" s="1"/>
  <c r="H13"/>
  <c r="I12"/>
  <c r="H12"/>
  <c r="I11"/>
  <c r="H11"/>
  <c r="I10"/>
  <c r="H10"/>
  <c r="J9"/>
  <c r="I9"/>
  <c r="H9"/>
  <c r="I8"/>
  <c r="H8"/>
  <c r="I7"/>
  <c r="H7"/>
  <c r="I6"/>
  <c r="H6"/>
  <c r="J5"/>
  <c r="I5"/>
  <c r="H5"/>
  <c r="I4"/>
  <c r="J4" s="1"/>
  <c r="H4"/>
  <c r="I3"/>
  <c r="H3"/>
  <c r="F20"/>
  <c r="G20" s="1"/>
  <c r="E20"/>
  <c r="F19"/>
  <c r="G19" s="1"/>
  <c r="E19"/>
  <c r="F18"/>
  <c r="G18" s="1"/>
  <c r="E18"/>
  <c r="F17"/>
  <c r="E17"/>
  <c r="G17" s="1"/>
  <c r="F16"/>
  <c r="G16" s="1"/>
  <c r="E16"/>
  <c r="F15"/>
  <c r="G15" s="1"/>
  <c r="E15"/>
  <c r="F14"/>
  <c r="E14"/>
  <c r="F13"/>
  <c r="E13"/>
  <c r="F12"/>
  <c r="E12"/>
  <c r="G11"/>
  <c r="F11"/>
  <c r="E11"/>
  <c r="F10"/>
  <c r="E10"/>
  <c r="F9"/>
  <c r="E9"/>
  <c r="F8"/>
  <c r="E8"/>
  <c r="G7"/>
  <c r="F7"/>
  <c r="E7"/>
  <c r="F6"/>
  <c r="G6" s="1"/>
  <c r="E6"/>
  <c r="F5"/>
  <c r="E5"/>
  <c r="G5" s="1"/>
  <c r="F4"/>
  <c r="G4" s="1"/>
  <c r="E4"/>
  <c r="F3"/>
  <c r="G3" s="1"/>
  <c r="E3"/>
  <c r="E21" s="1"/>
  <c r="D5"/>
  <c r="D9"/>
  <c r="D13"/>
  <c r="D17"/>
  <c r="B4"/>
  <c r="C4"/>
  <c r="D4" s="1"/>
  <c r="B5"/>
  <c r="C5"/>
  <c r="B6"/>
  <c r="C6"/>
  <c r="D6" s="1"/>
  <c r="B7"/>
  <c r="C7"/>
  <c r="D7" s="1"/>
  <c r="B8"/>
  <c r="C8"/>
  <c r="D8" s="1"/>
  <c r="B9"/>
  <c r="C9"/>
  <c r="B10"/>
  <c r="C10"/>
  <c r="D10" s="1"/>
  <c r="B11"/>
  <c r="C11"/>
  <c r="D11" s="1"/>
  <c r="B12"/>
  <c r="C12"/>
  <c r="D12" s="1"/>
  <c r="B13"/>
  <c r="C13"/>
  <c r="B14"/>
  <c r="C14"/>
  <c r="D14" s="1"/>
  <c r="B15"/>
  <c r="C15"/>
  <c r="D15" s="1"/>
  <c r="B16"/>
  <c r="C16"/>
  <c r="D16" s="1"/>
  <c r="B17"/>
  <c r="C17"/>
  <c r="B18"/>
  <c r="C18"/>
  <c r="D18" s="1"/>
  <c r="B19"/>
  <c r="C19"/>
  <c r="D19" s="1"/>
  <c r="B20"/>
  <c r="C20"/>
  <c r="D20" s="1"/>
  <c r="C3"/>
  <c r="B3"/>
  <c r="D3" s="1"/>
  <c r="I60" i="19"/>
  <c r="J58"/>
  <c r="J57"/>
  <c r="AJ119" i="1"/>
  <c r="J40" i="2"/>
  <c r="D40"/>
  <c r="H33"/>
  <c r="I33"/>
  <c r="H34"/>
  <c r="I34"/>
  <c r="H35"/>
  <c r="I35"/>
  <c r="H36"/>
  <c r="I36"/>
  <c r="H37"/>
  <c r="I37"/>
  <c r="H38"/>
  <c r="I38"/>
  <c r="H39"/>
  <c r="I39"/>
  <c r="G39"/>
  <c r="G38"/>
  <c r="G37"/>
  <c r="G36"/>
  <c r="G35"/>
  <c r="G34"/>
  <c r="G33"/>
  <c r="E62" i="19"/>
  <c r="F62"/>
  <c r="G62"/>
  <c r="E53"/>
  <c r="E60"/>
  <c r="F60"/>
  <c r="G60"/>
  <c r="G59"/>
  <c r="F59"/>
  <c r="E59"/>
  <c r="E58"/>
  <c r="F58"/>
  <c r="G58"/>
  <c r="G57"/>
  <c r="F57"/>
  <c r="E57"/>
  <c r="E55"/>
  <c r="F55"/>
  <c r="G55"/>
  <c r="E54"/>
  <c r="F54"/>
  <c r="G54"/>
  <c r="F53"/>
  <c r="G53"/>
  <c r="O154" i="1"/>
  <c r="N154"/>
  <c r="M154"/>
  <c r="O153"/>
  <c r="N153"/>
  <c r="M153"/>
  <c r="O152"/>
  <c r="N152"/>
  <c r="M152"/>
  <c r="O151"/>
  <c r="N151"/>
  <c r="M151"/>
  <c r="O150"/>
  <c r="N150"/>
  <c r="M150"/>
  <c r="O148"/>
  <c r="N148"/>
  <c r="M148"/>
  <c r="O144"/>
  <c r="N144"/>
  <c r="M144"/>
  <c r="O143"/>
  <c r="N143"/>
  <c r="M143"/>
  <c r="O142"/>
  <c r="N142"/>
  <c r="M142"/>
  <c r="O141"/>
  <c r="N141"/>
  <c r="M141"/>
  <c r="O140"/>
  <c r="N140"/>
  <c r="M140"/>
  <c r="O138"/>
  <c r="N138"/>
  <c r="M138"/>
  <c r="M127"/>
  <c r="N127"/>
  <c r="O127"/>
  <c r="M128"/>
  <c r="N128"/>
  <c r="O128"/>
  <c r="M129"/>
  <c r="N129"/>
  <c r="O129"/>
  <c r="M130"/>
  <c r="N130"/>
  <c r="O130"/>
  <c r="N126"/>
  <c r="O126"/>
  <c r="M126"/>
  <c r="M124"/>
  <c r="N124"/>
  <c r="O124"/>
  <c r="U40" i="2" l="1"/>
  <c r="G8" i="9"/>
  <c r="G10"/>
  <c r="H21"/>
  <c r="J6"/>
  <c r="J8"/>
  <c r="J19"/>
  <c r="J15"/>
  <c r="G13"/>
  <c r="J11"/>
  <c r="G9"/>
  <c r="G12"/>
  <c r="G14"/>
  <c r="I21"/>
  <c r="J21" s="1"/>
  <c r="J7"/>
  <c r="J10"/>
  <c r="J12"/>
  <c r="J3"/>
  <c r="F21"/>
  <c r="G21" s="1"/>
  <c r="AB124" i="1"/>
  <c r="AF159"/>
  <c r="AE159"/>
  <c r="AB159" s="1"/>
  <c r="AD159"/>
  <c r="AC159" s="1"/>
  <c r="AA159"/>
  <c r="Z159"/>
  <c r="Y159"/>
  <c r="AF158"/>
  <c r="AF160" s="1"/>
  <c r="AE158"/>
  <c r="AE160" s="1"/>
  <c r="AD158"/>
  <c r="AC158" s="1"/>
  <c r="AA158"/>
  <c r="AA160" s="1"/>
  <c r="Z158"/>
  <c r="Z160" s="1"/>
  <c r="Y158"/>
  <c r="Y160" s="1"/>
  <c r="AC154"/>
  <c r="AB154"/>
  <c r="AC153"/>
  <c r="AB153"/>
  <c r="AC152"/>
  <c r="AB152"/>
  <c r="Y152"/>
  <c r="AC151"/>
  <c r="AB151"/>
  <c r="AC150"/>
  <c r="AB150"/>
  <c r="AC148"/>
  <c r="AB148"/>
  <c r="AC144"/>
  <c r="AB144"/>
  <c r="AC143"/>
  <c r="AB143"/>
  <c r="Y143"/>
  <c r="AC142"/>
  <c r="AB142"/>
  <c r="AC141"/>
  <c r="AB141"/>
  <c r="AC140"/>
  <c r="AB140"/>
  <c r="AC138"/>
  <c r="AB138"/>
  <c r="AC130"/>
  <c r="AB130"/>
  <c r="AC129"/>
  <c r="AB129"/>
  <c r="AC128"/>
  <c r="AB128"/>
  <c r="AC127"/>
  <c r="AB127"/>
  <c r="AC126"/>
  <c r="AB126"/>
  <c r="AC124"/>
  <c r="AC119"/>
  <c r="AB119"/>
  <c r="AF118"/>
  <c r="AE118"/>
  <c r="AD118"/>
  <c r="AC118" s="1"/>
  <c r="AF117"/>
  <c r="AE117"/>
  <c r="AD117"/>
  <c r="AC117" s="1"/>
  <c r="AF116"/>
  <c r="AE116"/>
  <c r="T11" s="1"/>
  <c r="AD116"/>
  <c r="AC116" s="1"/>
  <c r="AA116"/>
  <c r="Z116"/>
  <c r="Z114" s="1"/>
  <c r="Z117" s="1"/>
  <c r="Y116"/>
  <c r="AC115"/>
  <c r="AB115"/>
  <c r="AA115"/>
  <c r="AA114" s="1"/>
  <c r="AA117" s="1"/>
  <c r="Z115"/>
  <c r="Y115"/>
  <c r="Y118" s="1"/>
  <c r="AC114"/>
  <c r="AB114"/>
  <c r="Y114"/>
  <c r="Y117" s="1"/>
  <c r="AF113"/>
  <c r="S8" s="1"/>
  <c r="AE113"/>
  <c r="AD113"/>
  <c r="AC113"/>
  <c r="AB113"/>
  <c r="AA113"/>
  <c r="Z113"/>
  <c r="Y113"/>
  <c r="AC112"/>
  <c r="AB112"/>
  <c r="AA112"/>
  <c r="Z112"/>
  <c r="Z118" s="1"/>
  <c r="Y112"/>
  <c r="Y111" s="1"/>
  <c r="AC111"/>
  <c r="AB111"/>
  <c r="AA111"/>
  <c r="Z111"/>
  <c r="S7"/>
  <c r="T7"/>
  <c r="U7"/>
  <c r="T8"/>
  <c r="V8" s="1"/>
  <c r="U8"/>
  <c r="U6" s="1"/>
  <c r="S10"/>
  <c r="T10"/>
  <c r="U10"/>
  <c r="S11"/>
  <c r="U11"/>
  <c r="S12"/>
  <c r="T12"/>
  <c r="S13"/>
  <c r="T13"/>
  <c r="U13"/>
  <c r="S14"/>
  <c r="T14"/>
  <c r="U14"/>
  <c r="M12" i="19"/>
  <c r="D28" i="12"/>
  <c r="H28" i="7"/>
  <c r="I28"/>
  <c r="J28"/>
  <c r="H29"/>
  <c r="I29"/>
  <c r="J29"/>
  <c r="H30"/>
  <c r="I30"/>
  <c r="J30"/>
  <c r="H31"/>
  <c r="I31"/>
  <c r="J31"/>
  <c r="H32"/>
  <c r="I32"/>
  <c r="J32"/>
  <c r="H33"/>
  <c r="I33"/>
  <c r="J33"/>
  <c r="H34"/>
  <c r="I34"/>
  <c r="J34"/>
  <c r="H35"/>
  <c r="I35"/>
  <c r="J35"/>
  <c r="H36"/>
  <c r="I36"/>
  <c r="J36"/>
  <c r="I27"/>
  <c r="J27"/>
  <c r="H27"/>
  <c r="D8"/>
  <c r="D17"/>
  <c r="D32" i="1"/>
  <c r="D89"/>
  <c r="D88"/>
  <c r="D87"/>
  <c r="D86"/>
  <c r="D85"/>
  <c r="D83"/>
  <c r="D64"/>
  <c r="E64"/>
  <c r="D63"/>
  <c r="D62"/>
  <c r="D61"/>
  <c r="D60"/>
  <c r="D58"/>
  <c r="D35"/>
  <c r="D38"/>
  <c r="D37"/>
  <c r="D36"/>
  <c r="D34"/>
  <c r="B21" i="9"/>
  <c r="C21"/>
  <c r="D21" s="1"/>
  <c r="E29"/>
  <c r="F29"/>
  <c r="G32" i="16"/>
  <c r="F32"/>
  <c r="G31"/>
  <c r="F31"/>
  <c r="G30"/>
  <c r="F30"/>
  <c r="G29"/>
  <c r="F29"/>
  <c r="G13"/>
  <c r="F13"/>
  <c r="G12"/>
  <c r="F12"/>
  <c r="G11"/>
  <c r="F11"/>
  <c r="G10"/>
  <c r="F10"/>
  <c r="V34" i="2"/>
  <c r="W34"/>
  <c r="V35"/>
  <c r="W35"/>
  <c r="V36"/>
  <c r="W36"/>
  <c r="V37"/>
  <c r="W37"/>
  <c r="V38"/>
  <c r="W38"/>
  <c r="V39"/>
  <c r="W39"/>
  <c r="W33"/>
  <c r="V33"/>
  <c r="R34"/>
  <c r="S34"/>
  <c r="T34"/>
  <c r="R35"/>
  <c r="S35"/>
  <c r="T35"/>
  <c r="R36"/>
  <c r="S36"/>
  <c r="T36"/>
  <c r="R37"/>
  <c r="S37"/>
  <c r="T37"/>
  <c r="R38"/>
  <c r="S38"/>
  <c r="T38"/>
  <c r="R39"/>
  <c r="S39"/>
  <c r="T39"/>
  <c r="S33"/>
  <c r="T33"/>
  <c r="R33"/>
  <c r="P34"/>
  <c r="Q34"/>
  <c r="P35"/>
  <c r="Q35"/>
  <c r="P36"/>
  <c r="Q36"/>
  <c r="P37"/>
  <c r="Q37"/>
  <c r="P38"/>
  <c r="Q38"/>
  <c r="P39"/>
  <c r="Q39"/>
  <c r="Q33"/>
  <c r="P33"/>
  <c r="C5"/>
  <c r="D5"/>
  <c r="G40"/>
  <c r="M7"/>
  <c r="M8"/>
  <c r="M9"/>
  <c r="M10"/>
  <c r="M11"/>
  <c r="M12"/>
  <c r="M6"/>
  <c r="L40"/>
  <c r="Q40" s="1"/>
  <c r="I40"/>
  <c r="T40" s="1"/>
  <c r="M112" i="1"/>
  <c r="F7" s="1"/>
  <c r="N112"/>
  <c r="E7" s="1"/>
  <c r="O112"/>
  <c r="D7" s="1"/>
  <c r="M113"/>
  <c r="F8" s="1"/>
  <c r="N113"/>
  <c r="E8" s="1"/>
  <c r="O113"/>
  <c r="D8" s="1"/>
  <c r="M114"/>
  <c r="N114"/>
  <c r="O114"/>
  <c r="M115"/>
  <c r="F10" s="1"/>
  <c r="N115"/>
  <c r="O115"/>
  <c r="D10" s="1"/>
  <c r="M116"/>
  <c r="F11" s="1"/>
  <c r="N116"/>
  <c r="E11" s="1"/>
  <c r="O116"/>
  <c r="D11" s="1"/>
  <c r="M117"/>
  <c r="F12" s="1"/>
  <c r="N117"/>
  <c r="O117"/>
  <c r="M118"/>
  <c r="F13" s="1"/>
  <c r="N118"/>
  <c r="E13" s="1"/>
  <c r="O118"/>
  <c r="D13" s="1"/>
  <c r="O111"/>
  <c r="N111"/>
  <c r="E12"/>
  <c r="D12"/>
  <c r="E10"/>
  <c r="K119"/>
  <c r="L119"/>
  <c r="M111"/>
  <c r="W11" l="1"/>
  <c r="T9"/>
  <c r="AB116"/>
  <c r="AB117"/>
  <c r="AB118"/>
  <c r="AB158"/>
  <c r="S6"/>
  <c r="W6" s="1"/>
  <c r="AA118"/>
  <c r="AD160"/>
  <c r="D6"/>
  <c r="U12"/>
  <c r="W12" s="1"/>
  <c r="S9"/>
  <c r="H13"/>
  <c r="L114"/>
  <c r="W13"/>
  <c r="W7"/>
  <c r="L112"/>
  <c r="W14"/>
  <c r="W10"/>
  <c r="W8"/>
  <c r="V7"/>
  <c r="G13"/>
  <c r="V14"/>
  <c r="V13"/>
  <c r="V12"/>
  <c r="V11"/>
  <c r="V10"/>
  <c r="U9"/>
  <c r="W9" s="1"/>
  <c r="T6"/>
  <c r="V6" s="1"/>
  <c r="D9"/>
  <c r="K114"/>
  <c r="L115"/>
  <c r="H8"/>
  <c r="H7"/>
  <c r="H11"/>
  <c r="H12"/>
  <c r="G10"/>
  <c r="G11"/>
  <c r="H10"/>
  <c r="M5" i="2"/>
  <c r="K111" i="1"/>
  <c r="K112"/>
  <c r="K115"/>
  <c r="L111"/>
  <c r="AC160" l="1"/>
  <c r="AB160"/>
  <c r="V9"/>
  <c r="K13" i="14"/>
  <c r="K14"/>
  <c r="K15"/>
  <c r="K16"/>
  <c r="K17"/>
  <c r="K12"/>
  <c r="I17"/>
  <c r="I13"/>
  <c r="I14"/>
  <c r="I15"/>
  <c r="I16"/>
  <c r="I12"/>
  <c r="Q9" i="10"/>
  <c r="Q14" s="1"/>
  <c r="Q10"/>
  <c r="Q15" s="1"/>
  <c r="E14"/>
  <c r="F14"/>
  <c r="G14"/>
  <c r="D14"/>
  <c r="F13"/>
  <c r="E13"/>
  <c r="D13"/>
  <c r="G13"/>
  <c r="O9"/>
  <c r="O14" s="1"/>
  <c r="P9"/>
  <c r="P14" s="1"/>
  <c r="O10"/>
  <c r="O15" s="1"/>
  <c r="P10"/>
  <c r="P15" s="1"/>
  <c r="N10"/>
  <c r="N15" s="1"/>
  <c r="N9"/>
  <c r="N14" s="1"/>
  <c r="O11"/>
  <c r="O16" s="1"/>
  <c r="P11"/>
  <c r="Q11"/>
  <c r="Q16" s="1"/>
  <c r="N11"/>
  <c r="P16"/>
  <c r="N16"/>
  <c r="D15" l="1"/>
  <c r="E15"/>
  <c r="G15"/>
  <c r="F15"/>
  <c r="C55" i="19"/>
  <c r="P24" i="9"/>
  <c r="G12" i="2"/>
  <c r="I12" s="1"/>
  <c r="G11"/>
  <c r="I11" s="1"/>
  <c r="G10"/>
  <c r="I10" s="1"/>
  <c r="G9"/>
  <c r="I9" s="1"/>
  <c r="G8"/>
  <c r="I8" s="1"/>
  <c r="G7"/>
  <c r="I7" s="1"/>
  <c r="E5" l="1"/>
  <c r="G6"/>
  <c r="I6" s="1"/>
  <c r="F14" i="1"/>
  <c r="H14" s="1"/>
  <c r="E14"/>
  <c r="K5" i="2" l="1"/>
  <c r="G5"/>
  <c r="I5" s="1"/>
  <c r="F9" i="19"/>
  <c r="F89" i="1"/>
  <c r="H89" s="1"/>
  <c r="E89"/>
  <c r="E88"/>
  <c r="F88"/>
  <c r="H88" s="1"/>
  <c r="F87"/>
  <c r="H87" s="1"/>
  <c r="E87"/>
  <c r="E86"/>
  <c r="F86"/>
  <c r="H86" s="1"/>
  <c r="F85"/>
  <c r="H85" s="1"/>
  <c r="E85"/>
  <c r="F83"/>
  <c r="H83" s="1"/>
  <c r="E83"/>
  <c r="F63"/>
  <c r="H63" s="1"/>
  <c r="E63"/>
  <c r="F64"/>
  <c r="H64" s="1"/>
  <c r="E62"/>
  <c r="F62"/>
  <c r="H62" s="1"/>
  <c r="F61"/>
  <c r="H61" s="1"/>
  <c r="E61"/>
  <c r="E60"/>
  <c r="F60"/>
  <c r="H60" s="1"/>
  <c r="F58"/>
  <c r="H58" s="1"/>
  <c r="E58"/>
  <c r="F38"/>
  <c r="E38"/>
  <c r="L38" s="1"/>
  <c r="E37"/>
  <c r="L37" s="1"/>
  <c r="F37"/>
  <c r="F36"/>
  <c r="E36"/>
  <c r="L36" s="1"/>
  <c r="E35"/>
  <c r="F35"/>
  <c r="F34"/>
  <c r="E34"/>
  <c r="F32"/>
  <c r="E32"/>
  <c r="H34" l="1"/>
  <c r="M34"/>
  <c r="H36"/>
  <c r="M36"/>
  <c r="K36"/>
  <c r="J36" s="1"/>
  <c r="H38"/>
  <c r="M38"/>
  <c r="K38"/>
  <c r="J38" s="1"/>
  <c r="M32"/>
  <c r="H32"/>
  <c r="H35"/>
  <c r="M35"/>
  <c r="H37"/>
  <c r="M37"/>
  <c r="K37"/>
  <c r="J37" s="1"/>
  <c r="K116"/>
  <c r="L116"/>
  <c r="L117"/>
  <c r="K117"/>
  <c r="L113"/>
  <c r="K113"/>
  <c r="K118"/>
  <c r="L118"/>
  <c r="C6" i="12"/>
  <c r="L16"/>
  <c r="C13"/>
  <c r="B13"/>
  <c r="B6"/>
  <c r="K34" i="1"/>
  <c r="J11"/>
  <c r="J13"/>
  <c r="E9"/>
  <c r="K35"/>
  <c r="L35"/>
  <c r="L34"/>
  <c r="F9"/>
  <c r="H9" s="1"/>
  <c r="F6"/>
  <c r="H6" s="1"/>
  <c r="E6"/>
  <c r="H17" i="8" l="1"/>
  <c r="I17"/>
  <c r="D17"/>
  <c r="G17" s="1"/>
  <c r="G17" i="14"/>
  <c r="J17" s="1"/>
  <c r="G16"/>
  <c r="J16" s="1"/>
  <c r="G15"/>
  <c r="J15" s="1"/>
  <c r="G14"/>
  <c r="J14" s="1"/>
  <c r="G13"/>
  <c r="J13" s="1"/>
  <c r="G12"/>
  <c r="J12" s="1"/>
  <c r="J12" i="10"/>
  <c r="I12"/>
  <c r="H12"/>
  <c r="J11"/>
  <c r="H11"/>
  <c r="J9"/>
  <c r="I9"/>
  <c r="H9"/>
  <c r="I22" i="8"/>
  <c r="H22"/>
  <c r="D22"/>
  <c r="I21"/>
  <c r="H21"/>
  <c r="D21"/>
  <c r="I20"/>
  <c r="H20"/>
  <c r="D20"/>
  <c r="G21" l="1"/>
  <c r="G22"/>
  <c r="G20"/>
  <c r="I16"/>
  <c r="H16"/>
  <c r="D16"/>
  <c r="I15"/>
  <c r="H15"/>
  <c r="D15"/>
  <c r="I14"/>
  <c r="H14"/>
  <c r="D14"/>
  <c r="I11"/>
  <c r="H11"/>
  <c r="D11"/>
  <c r="I10"/>
  <c r="H10"/>
  <c r="D10"/>
  <c r="I9"/>
  <c r="H9"/>
  <c r="D9"/>
  <c r="I8"/>
  <c r="H8"/>
  <c r="D8"/>
  <c r="I7"/>
  <c r="H7"/>
  <c r="D7"/>
  <c r="B54" i="13"/>
  <c r="B50"/>
  <c r="B40"/>
  <c r="C15"/>
  <c r="J18" i="7"/>
  <c r="I18"/>
  <c r="D18"/>
  <c r="H18" s="1"/>
  <c r="J17"/>
  <c r="I17"/>
  <c r="H17"/>
  <c r="J13"/>
  <c r="I13"/>
  <c r="D13"/>
  <c r="H13" s="1"/>
  <c r="J12"/>
  <c r="I12"/>
  <c r="H12"/>
  <c r="J11"/>
  <c r="I11"/>
  <c r="D11"/>
  <c r="H11" s="1"/>
  <c r="J10"/>
  <c r="I10"/>
  <c r="D10"/>
  <c r="H10" s="1"/>
  <c r="J9"/>
  <c r="I9"/>
  <c r="D9"/>
  <c r="H9" s="1"/>
  <c r="J8"/>
  <c r="I8"/>
  <c r="H8"/>
  <c r="D62" i="19"/>
  <c r="C62"/>
  <c r="G61"/>
  <c r="F61"/>
  <c r="E61"/>
  <c r="B54" s="1"/>
  <c r="S5" l="1"/>
  <c r="D65"/>
  <c r="R5"/>
  <c r="C65"/>
  <c r="B65"/>
  <c r="Q5"/>
  <c r="G8" i="8"/>
  <c r="B56" i="13"/>
  <c r="G16" i="8"/>
  <c r="G14"/>
  <c r="G15"/>
  <c r="G9"/>
  <c r="G10"/>
  <c r="G7"/>
  <c r="G11"/>
  <c r="C61" i="19"/>
  <c r="D61"/>
  <c r="D60"/>
  <c r="C60"/>
  <c r="B60"/>
  <c r="D59"/>
  <c r="C59"/>
  <c r="B59"/>
  <c r="D58"/>
  <c r="C58"/>
  <c r="B58"/>
  <c r="D57"/>
  <c r="C57"/>
  <c r="B57"/>
  <c r="D55"/>
  <c r="B55"/>
  <c r="D54"/>
  <c r="C54"/>
  <c r="D53"/>
  <c r="C53"/>
  <c r="B53"/>
  <c r="M40"/>
  <c r="L40"/>
  <c r="K40"/>
  <c r="F40"/>
  <c r="E40"/>
  <c r="Q39"/>
  <c r="M39"/>
  <c r="L39"/>
  <c r="K39"/>
  <c r="F39"/>
  <c r="E39"/>
  <c r="Q38"/>
  <c r="M38"/>
  <c r="L38"/>
  <c r="K38"/>
  <c r="F38"/>
  <c r="E38"/>
  <c r="J38" s="1"/>
  <c r="Q37"/>
  <c r="M37"/>
  <c r="L37"/>
  <c r="K37"/>
  <c r="F37"/>
  <c r="E37"/>
  <c r="Q36"/>
  <c r="M36"/>
  <c r="L36"/>
  <c r="K36"/>
  <c r="F36"/>
  <c r="E36"/>
  <c r="M35"/>
  <c r="L35"/>
  <c r="K35"/>
  <c r="F35"/>
  <c r="E35"/>
  <c r="Q34"/>
  <c r="P34"/>
  <c r="M34"/>
  <c r="L34"/>
  <c r="K34"/>
  <c r="F34"/>
  <c r="E34"/>
  <c r="Q33"/>
  <c r="M33"/>
  <c r="L33"/>
  <c r="K33"/>
  <c r="F33"/>
  <c r="E33"/>
  <c r="J40" l="1"/>
  <c r="K32"/>
  <c r="Q35"/>
  <c r="J35"/>
  <c r="I35" s="1"/>
  <c r="B61"/>
  <c r="J33"/>
  <c r="J37"/>
  <c r="I37" s="1"/>
  <c r="I38"/>
  <c r="I33"/>
  <c r="I40"/>
  <c r="J36"/>
  <c r="I36" s="1"/>
  <c r="J34"/>
  <c r="I34" s="1"/>
  <c r="J39"/>
  <c r="I39" s="1"/>
  <c r="D32"/>
  <c r="C32"/>
  <c r="B32"/>
  <c r="M32" s="1"/>
  <c r="M13"/>
  <c r="L13"/>
  <c r="K13"/>
  <c r="F13"/>
  <c r="E13"/>
  <c r="L12"/>
  <c r="K12"/>
  <c r="F12"/>
  <c r="E12"/>
  <c r="M11"/>
  <c r="L11"/>
  <c r="K11"/>
  <c r="F11"/>
  <c r="E11"/>
  <c r="M10"/>
  <c r="L10"/>
  <c r="K10"/>
  <c r="F10"/>
  <c r="E10"/>
  <c r="M8"/>
  <c r="L8"/>
  <c r="K8"/>
  <c r="F8"/>
  <c r="E8"/>
  <c r="M9"/>
  <c r="L9"/>
  <c r="K9"/>
  <c r="E9"/>
  <c r="M7"/>
  <c r="L7"/>
  <c r="K7"/>
  <c r="F7"/>
  <c r="E7"/>
  <c r="M6"/>
  <c r="L6"/>
  <c r="K6"/>
  <c r="F6"/>
  <c r="E6"/>
  <c r="E32" l="1"/>
  <c r="J32" s="1"/>
  <c r="J6"/>
  <c r="J10"/>
  <c r="M5"/>
  <c r="L32"/>
  <c r="L5"/>
  <c r="J7"/>
  <c r="I7" s="1"/>
  <c r="J11"/>
  <c r="I11" s="1"/>
  <c r="I6"/>
  <c r="I10"/>
  <c r="J13"/>
  <c r="I13" s="1"/>
  <c r="K5"/>
  <c r="J8"/>
  <c r="I8" s="1"/>
  <c r="J9"/>
  <c r="I9" s="1"/>
  <c r="J12"/>
  <c r="I12" s="1"/>
  <c r="D5"/>
  <c r="C5"/>
  <c r="B5"/>
  <c r="M14" i="6"/>
  <c r="L14"/>
  <c r="J14"/>
  <c r="F14"/>
  <c r="M13"/>
  <c r="L13"/>
  <c r="J13"/>
  <c r="F13"/>
  <c r="M12"/>
  <c r="L12"/>
  <c r="F12"/>
  <c r="M11"/>
  <c r="L11"/>
  <c r="J11"/>
  <c r="F11"/>
  <c r="M10"/>
  <c r="L10"/>
  <c r="J10"/>
  <c r="F10"/>
  <c r="M9"/>
  <c r="L9"/>
  <c r="J9"/>
  <c r="F9"/>
  <c r="M8"/>
  <c r="L8"/>
  <c r="J8"/>
  <c r="F8"/>
  <c r="M7"/>
  <c r="L7"/>
  <c r="J7"/>
  <c r="F7"/>
  <c r="L6" l="1"/>
  <c r="E5" i="19"/>
  <c r="J5" s="1"/>
  <c r="M6" i="6"/>
  <c r="F5" i="19"/>
  <c r="I6" i="6"/>
  <c r="H6"/>
  <c r="E6"/>
  <c r="D6"/>
  <c r="K40" i="2"/>
  <c r="H40"/>
  <c r="S40" s="1"/>
  <c r="F40"/>
  <c r="W40" s="1"/>
  <c r="E40"/>
  <c r="V40" s="1"/>
  <c r="P40" l="1"/>
  <c r="J6" i="6"/>
  <c r="F6"/>
  <c r="I5" i="19"/>
  <c r="L12" i="2"/>
  <c r="K12"/>
  <c r="F12"/>
  <c r="J12" s="1"/>
  <c r="L11"/>
  <c r="K11"/>
  <c r="F11"/>
  <c r="J11" s="1"/>
  <c r="L10"/>
  <c r="K10"/>
  <c r="F10"/>
  <c r="J10" s="1"/>
  <c r="L9" l="1"/>
  <c r="K9"/>
  <c r="F9"/>
  <c r="J9" s="1"/>
  <c r="L8"/>
  <c r="K8"/>
  <c r="F8"/>
  <c r="J8" s="1"/>
  <c r="L7"/>
  <c r="K7"/>
  <c r="F7"/>
  <c r="J7" s="1"/>
  <c r="L6"/>
  <c r="K6"/>
  <c r="F6"/>
  <c r="J6" l="1"/>
  <c r="S22" i="9"/>
  <c r="R22"/>
  <c r="Q22"/>
  <c r="P22"/>
  <c r="N22"/>
  <c r="M22"/>
  <c r="S21"/>
  <c r="R21"/>
  <c r="Q21"/>
  <c r="P21"/>
  <c r="N21"/>
  <c r="M21"/>
  <c r="S20"/>
  <c r="R20"/>
  <c r="Q20"/>
  <c r="U20" s="1"/>
  <c r="P20"/>
  <c r="O20"/>
  <c r="N20"/>
  <c r="M20"/>
  <c r="S19"/>
  <c r="R19"/>
  <c r="Q19"/>
  <c r="P19"/>
  <c r="O19"/>
  <c r="N19"/>
  <c r="M19"/>
  <c r="S18"/>
  <c r="R18"/>
  <c r="Q18"/>
  <c r="P18"/>
  <c r="O18"/>
  <c r="N18"/>
  <c r="M18"/>
  <c r="S17"/>
  <c r="R17"/>
  <c r="Q17"/>
  <c r="U17" s="1"/>
  <c r="P17"/>
  <c r="O17"/>
  <c r="N17"/>
  <c r="M17"/>
  <c r="S16"/>
  <c r="R16"/>
  <c r="Q16"/>
  <c r="U16" s="1"/>
  <c r="P16"/>
  <c r="O16"/>
  <c r="N16"/>
  <c r="M16"/>
  <c r="S15"/>
  <c r="R15"/>
  <c r="Q15"/>
  <c r="P15"/>
  <c r="O15"/>
  <c r="N15"/>
  <c r="M15"/>
  <c r="S14"/>
  <c r="R14"/>
  <c r="Q14"/>
  <c r="U14" s="1"/>
  <c r="P14"/>
  <c r="O14"/>
  <c r="N14"/>
  <c r="M14"/>
  <c r="S13"/>
  <c r="R13"/>
  <c r="Q13"/>
  <c r="U13" s="1"/>
  <c r="P13"/>
  <c r="O13"/>
  <c r="N13"/>
  <c r="M13"/>
  <c r="S12"/>
  <c r="R12"/>
  <c r="Q12"/>
  <c r="U12" s="1"/>
  <c r="P12"/>
  <c r="O12"/>
  <c r="N12"/>
  <c r="M12"/>
  <c r="S11"/>
  <c r="R11"/>
  <c r="Q11"/>
  <c r="U11" s="1"/>
  <c r="P11"/>
  <c r="O11"/>
  <c r="N11"/>
  <c r="M11"/>
  <c r="S10"/>
  <c r="R10"/>
  <c r="Q10"/>
  <c r="U10" s="1"/>
  <c r="P10"/>
  <c r="O10"/>
  <c r="N10"/>
  <c r="M10"/>
  <c r="S9"/>
  <c r="R9"/>
  <c r="Q9"/>
  <c r="U9" s="1"/>
  <c r="P9"/>
  <c r="O9"/>
  <c r="N9"/>
  <c r="M9"/>
  <c r="S8"/>
  <c r="R8"/>
  <c r="Q8"/>
  <c r="U8" s="1"/>
  <c r="P8"/>
  <c r="O8"/>
  <c r="N8"/>
  <c r="M8"/>
  <c r="S7"/>
  <c r="R7"/>
  <c r="Q7"/>
  <c r="U7" s="1"/>
  <c r="P7"/>
  <c r="O7"/>
  <c r="N7"/>
  <c r="M7"/>
  <c r="S6"/>
  <c r="R6"/>
  <c r="Q6"/>
  <c r="U6" s="1"/>
  <c r="P6"/>
  <c r="O6"/>
  <c r="N6"/>
  <c r="M6"/>
  <c r="S5"/>
  <c r="R5"/>
  <c r="Q5"/>
  <c r="U5" s="1"/>
  <c r="P5"/>
  <c r="O5"/>
  <c r="N5"/>
  <c r="M5"/>
  <c r="S4"/>
  <c r="R4"/>
  <c r="Q4"/>
  <c r="U4" s="1"/>
  <c r="P4"/>
  <c r="O4"/>
  <c r="N4"/>
  <c r="M4"/>
  <c r="N3"/>
  <c r="L154" i="1"/>
  <c r="K154"/>
  <c r="L153"/>
  <c r="K153"/>
  <c r="L152"/>
  <c r="K152"/>
  <c r="L151"/>
  <c r="K151"/>
  <c r="L150"/>
  <c r="K150"/>
  <c r="L148"/>
  <c r="K148"/>
  <c r="L144"/>
  <c r="K144"/>
  <c r="L143"/>
  <c r="K143"/>
  <c r="L142"/>
  <c r="K142"/>
  <c r="L141"/>
  <c r="K141"/>
  <c r="L140"/>
  <c r="K140"/>
  <c r="L138"/>
  <c r="K138"/>
  <c r="L130"/>
  <c r="K130"/>
  <c r="L129"/>
  <c r="K129"/>
  <c r="L128"/>
  <c r="K128"/>
  <c r="L127"/>
  <c r="K127" s="1"/>
  <c r="L126"/>
  <c r="K126"/>
  <c r="L124"/>
  <c r="K124"/>
  <c r="U19" i="9" l="1"/>
  <c r="U18"/>
  <c r="L5" i="2"/>
  <c r="F5"/>
  <c r="J5" s="1"/>
  <c r="U15" i="9"/>
  <c r="O24"/>
  <c r="L89" i="1"/>
  <c r="K89"/>
  <c r="G89"/>
  <c r="L88"/>
  <c r="K88"/>
  <c r="G88"/>
  <c r="L87"/>
  <c r="K87"/>
  <c r="G87"/>
  <c r="L86"/>
  <c r="K86"/>
  <c r="G86"/>
  <c r="L85"/>
  <c r="K85"/>
  <c r="G85"/>
  <c r="L83"/>
  <c r="K83"/>
  <c r="G83"/>
  <c r="L64"/>
  <c r="K64"/>
  <c r="G64"/>
  <c r="L63"/>
  <c r="K63"/>
  <c r="G63"/>
  <c r="L62"/>
  <c r="K62"/>
  <c r="G62"/>
  <c r="L61"/>
  <c r="K61"/>
  <c r="G61"/>
  <c r="L60"/>
  <c r="K60"/>
  <c r="G60"/>
  <c r="L58"/>
  <c r="K58"/>
  <c r="M3" i="9" l="1"/>
  <c r="J86" i="1"/>
  <c r="J64"/>
  <c r="J62"/>
  <c r="J89"/>
  <c r="J87"/>
  <c r="J88"/>
  <c r="J61"/>
  <c r="J60"/>
  <c r="J63"/>
  <c r="J85"/>
  <c r="J83"/>
  <c r="J58"/>
  <c r="G58"/>
  <c r="G38"/>
  <c r="O3" i="9" l="1"/>
  <c r="G37" i="1"/>
  <c r="G36"/>
  <c r="G35"/>
  <c r="G34"/>
  <c r="L32"/>
  <c r="K32"/>
  <c r="G32"/>
  <c r="L14"/>
  <c r="K14"/>
  <c r="G14"/>
  <c r="L13"/>
  <c r="J14" l="1"/>
  <c r="J35"/>
  <c r="J34"/>
  <c r="J32"/>
  <c r="K13"/>
  <c r="L12"/>
  <c r="K12"/>
  <c r="G12"/>
  <c r="L11"/>
  <c r="K11"/>
  <c r="L10"/>
  <c r="K10"/>
  <c r="J10"/>
  <c r="K9" l="1"/>
  <c r="J12"/>
  <c r="L9"/>
  <c r="G9"/>
  <c r="J9" s="1"/>
  <c r="L8"/>
  <c r="K8"/>
  <c r="G8"/>
  <c r="J8" s="1"/>
  <c r="L7"/>
  <c r="K7"/>
  <c r="G7"/>
  <c r="J7" s="1"/>
  <c r="G6"/>
  <c r="J6" s="1"/>
  <c r="L6" l="1"/>
  <c r="K6"/>
  <c r="C17" i="12" l="1"/>
  <c r="G17" s="1"/>
  <c r="B17"/>
  <c r="H17" s="1"/>
  <c r="H16"/>
  <c r="G16"/>
  <c r="D16"/>
  <c r="F16" s="1"/>
  <c r="H15"/>
  <c r="G15"/>
  <c r="D15"/>
  <c r="F15" s="1"/>
  <c r="H14"/>
  <c r="G14"/>
  <c r="D14"/>
  <c r="F14" s="1"/>
  <c r="H13"/>
  <c r="G13"/>
  <c r="D13"/>
  <c r="F13" s="1"/>
  <c r="H12"/>
  <c r="G12"/>
  <c r="D12"/>
  <c r="F12" s="1"/>
  <c r="H11"/>
  <c r="G11"/>
  <c r="D11"/>
  <c r="F11" s="1"/>
  <c r="H9"/>
  <c r="G9"/>
  <c r="D9"/>
  <c r="F9" s="1"/>
  <c r="H8"/>
  <c r="G8"/>
  <c r="D8"/>
  <c r="F8" s="1"/>
  <c r="H7"/>
  <c r="G7"/>
  <c r="D7"/>
  <c r="F7" s="1"/>
  <c r="H6"/>
  <c r="G6"/>
  <c r="F17" l="1"/>
  <c r="D17" s="1"/>
  <c r="D6"/>
  <c r="F6" s="1"/>
  <c r="F32" i="19"/>
  <c r="I32" s="1"/>
  <c r="Q3" i="9"/>
  <c r="U3" s="1"/>
  <c r="P3"/>
</calcChain>
</file>

<file path=xl/sharedStrings.xml><?xml version="1.0" encoding="utf-8"?>
<sst xmlns="http://schemas.openxmlformats.org/spreadsheetml/2006/main" count="1025" uniqueCount="496">
  <si>
    <t>-</t>
  </si>
  <si>
    <t>Phosphate</t>
  </si>
  <si>
    <t>dérivés phosphatés</t>
  </si>
  <si>
    <t xml:space="preserve">export </t>
  </si>
  <si>
    <t>local</t>
  </si>
  <si>
    <t>فسفاط</t>
  </si>
  <si>
    <t>تصدير</t>
  </si>
  <si>
    <t>محلي</t>
  </si>
  <si>
    <t>مشتقات الفسفاط</t>
  </si>
  <si>
    <t>الانتاج (الف طن)</t>
  </si>
  <si>
    <t>Acide Phosphorique 54%</t>
  </si>
  <si>
    <t>TSP</t>
  </si>
  <si>
    <t>DAP</t>
  </si>
  <si>
    <t>DCP</t>
  </si>
  <si>
    <t>الحامض الفسفوري 54%</t>
  </si>
  <si>
    <t>ثلاثي فسفاط الرفيع</t>
  </si>
  <si>
    <t>ثاني فسفاط الأمونيا</t>
  </si>
  <si>
    <t>ثاني فسفاط الكلس</t>
  </si>
  <si>
    <t>فسفاط السوديوم</t>
  </si>
  <si>
    <t>التصدير (الف طن)</t>
  </si>
  <si>
    <t>المبيعات المحلية (الف طن)</t>
  </si>
  <si>
    <t>Total Industrie</t>
  </si>
  <si>
    <t>IAA</t>
  </si>
  <si>
    <t>ID</t>
  </si>
  <si>
    <t>IMCCV</t>
  </si>
  <si>
    <t>IME</t>
  </si>
  <si>
    <t>ICH</t>
  </si>
  <si>
    <t>ITH</t>
  </si>
  <si>
    <t>ICC</t>
  </si>
  <si>
    <t>Evol. (%)</t>
  </si>
  <si>
    <t>مجموع الصناعات المعملية</t>
  </si>
  <si>
    <t>الصناعات الغذائية</t>
  </si>
  <si>
    <t>الصناعات المختلفة</t>
  </si>
  <si>
    <t>صناعات مواد البناء والخزف والبلور</t>
  </si>
  <si>
    <t>الصناعات الميكانيكية والكهربائية</t>
  </si>
  <si>
    <t>الصيناعات الكيميائية</t>
  </si>
  <si>
    <t>صناعة النسيج والملابس</t>
  </si>
  <si>
    <t>صناعة الجلود والاحذية</t>
  </si>
  <si>
    <t>الاستثمارات المصرح بها في قطاع الصناعة (م.د)</t>
  </si>
  <si>
    <t>investissements déclarés dans l'industrie (MD)</t>
  </si>
  <si>
    <t>Exportations industrielles (MD)</t>
  </si>
  <si>
    <t>الصادرات الصناعية (م.د)</t>
  </si>
  <si>
    <t>Importations</t>
  </si>
  <si>
    <t>Balance commerciale (MD)</t>
  </si>
  <si>
    <t xml:space="preserve">Exportations </t>
  </si>
  <si>
    <t>Solde</t>
  </si>
  <si>
    <t>Total des biens</t>
  </si>
  <si>
    <t>Projets</t>
  </si>
  <si>
    <t>Emplois</t>
  </si>
  <si>
    <t xml:space="preserve"> مواطن الشغل</t>
  </si>
  <si>
    <t>الاستثمارات (م.د)</t>
  </si>
  <si>
    <t xml:space="preserve"> عدد المشاريع</t>
  </si>
  <si>
    <t>الصناعات الغذائية و الفلاحية</t>
  </si>
  <si>
    <t>صناعات مواد البناء و الخزف و البلور</t>
  </si>
  <si>
    <t>الصناعات المكانيكية و الكهربائية</t>
  </si>
  <si>
    <t>الصناعات الكميائية</t>
  </si>
  <si>
    <t xml:space="preserve">صناعة النسيج و اللملابس </t>
  </si>
  <si>
    <t>صناعة الجلود</t>
  </si>
  <si>
    <t>Total</t>
  </si>
  <si>
    <t>المجموع</t>
  </si>
  <si>
    <t>باجة</t>
  </si>
  <si>
    <t>بنزرت</t>
  </si>
  <si>
    <t>قابس</t>
  </si>
  <si>
    <t>قفصة</t>
  </si>
  <si>
    <t>جندوبة</t>
  </si>
  <si>
    <t>قيروان</t>
  </si>
  <si>
    <t>قصرين</t>
  </si>
  <si>
    <t>قبلي</t>
  </si>
  <si>
    <t>الكاف</t>
  </si>
  <si>
    <t>مهدية</t>
  </si>
  <si>
    <t>مدنين</t>
  </si>
  <si>
    <t>صفاقس</t>
  </si>
  <si>
    <t>سيدي بوزيد</t>
  </si>
  <si>
    <t>سليانة</t>
  </si>
  <si>
    <t>سوسة</t>
  </si>
  <si>
    <t>تطاوين</t>
  </si>
  <si>
    <t>توزر</t>
  </si>
  <si>
    <t>زغوان</t>
  </si>
  <si>
    <t>الحصة من مجموع الولايات</t>
  </si>
  <si>
    <t>5 أشهر 2013</t>
  </si>
  <si>
    <t>حجم الاستثمارات (مليون دينار)</t>
  </si>
  <si>
    <t>5 أشهر 2012</t>
  </si>
  <si>
    <t>Base 100 : année 2000</t>
  </si>
  <si>
    <t>Var.%</t>
  </si>
  <si>
    <t xml:space="preserve">   - I.manufacturière</t>
  </si>
  <si>
    <t xml:space="preserve">   - I.A.A</t>
  </si>
  <si>
    <t xml:space="preserve">   - I.M.C.C.V</t>
  </si>
  <si>
    <t xml:space="preserve">   - I.M.E</t>
  </si>
  <si>
    <t xml:space="preserve">   - I.CHIMIQUES</t>
  </si>
  <si>
    <t xml:space="preserve">   - I.TEXTILES &amp; cuir</t>
  </si>
  <si>
    <t xml:space="preserve">   - I.D</t>
  </si>
  <si>
    <t>النمو %</t>
  </si>
  <si>
    <t>2013</t>
  </si>
  <si>
    <t>2012</t>
  </si>
  <si>
    <t>الصناعات الكيميائية</t>
  </si>
  <si>
    <t>صناعة النسيج و اللملابس والجلود</t>
  </si>
  <si>
    <t xml:space="preserve">رقم المعاملات </t>
  </si>
  <si>
    <t>النسبة %</t>
  </si>
  <si>
    <t>NOMBRE DE PROJETS</t>
  </si>
  <si>
    <t>NOMBRE D'EMPLOIS</t>
  </si>
  <si>
    <t>REGIONS</t>
  </si>
  <si>
    <t>BEJA</t>
  </si>
  <si>
    <t>*DELEG. BIZERTE</t>
  </si>
  <si>
    <t>*DELEGATION GABES</t>
  </si>
  <si>
    <t>GAFSA</t>
  </si>
  <si>
    <t>JENDOUBA</t>
  </si>
  <si>
    <t>KAIROUAN</t>
  </si>
  <si>
    <t>KASSERINE</t>
  </si>
  <si>
    <t>KEBILI</t>
  </si>
  <si>
    <t>LE KEF</t>
  </si>
  <si>
    <t>*DELEG. MAHDIA</t>
  </si>
  <si>
    <t>*DELEGATION MEDENINE</t>
  </si>
  <si>
    <t>*DELEGATION      SFAX</t>
  </si>
  <si>
    <t>S. BOUZID</t>
  </si>
  <si>
    <t>SILIANA</t>
  </si>
  <si>
    <t>*DELEGATION SOUSSE</t>
  </si>
  <si>
    <t>TATAOUINE</t>
  </si>
  <si>
    <t>TOZEUR</t>
  </si>
  <si>
    <t>ZAGHOUAN</t>
  </si>
  <si>
    <t>T O T A L</t>
  </si>
  <si>
    <t>% / ENS. REGIONS</t>
  </si>
  <si>
    <t>PMN: Programme de Mise à Niveau</t>
  </si>
  <si>
    <t>Adhésions:</t>
  </si>
  <si>
    <t xml:space="preserve"> Dossiers approuvés:</t>
  </si>
  <si>
    <t>Inv. Approuvé (MD):</t>
  </si>
  <si>
    <t>Primes approuvées (MD):</t>
  </si>
  <si>
    <t>ITP: Investissements Technologiques à caractère Prioritaire</t>
  </si>
  <si>
    <t>Nbr Dossiers approuvés:</t>
  </si>
  <si>
    <t>PIRD: Primes sur les Investissements de Recherche et Développement</t>
  </si>
  <si>
    <t>Nbr Dossiers examinés:</t>
  </si>
  <si>
    <t>Coût d'investissement (MD):</t>
  </si>
  <si>
    <t>حصيلة برنامج التاهيل الصناعي</t>
  </si>
  <si>
    <t>برنامج التاهيل الصناعي PMN</t>
  </si>
  <si>
    <t>الإنخراطات</t>
  </si>
  <si>
    <t>الملفات المصادق عليه</t>
  </si>
  <si>
    <t>الإستثمارات المصادق عليها (م.د)</t>
  </si>
  <si>
    <t>المنح المصادق عليها (م.د)</t>
  </si>
  <si>
    <t>الإستثمارات الاتكنولجية ذات الأولوية ITP</t>
  </si>
  <si>
    <t>منح على إستثمارات البحث والتطوير PIRD</t>
  </si>
  <si>
    <t>الملفات التي تمت دراستها</t>
  </si>
  <si>
    <t>قيمة الإستثمارات (م.د)</t>
  </si>
  <si>
    <t>INVESTISSEMENTS  MD</t>
  </si>
  <si>
    <t>Var, %</t>
  </si>
  <si>
    <t>Primes déboursées (MD):</t>
  </si>
  <si>
    <t>المنح التي تمّ صرفها (م.د)</t>
  </si>
  <si>
    <t>Résultats du programme de mise à niveau</t>
  </si>
  <si>
    <t>Ventes locales (mille tonnes)</t>
  </si>
  <si>
    <t>الواردات الصناعية (م.د)</t>
  </si>
  <si>
    <t>Importations industrielles (MD)</t>
  </si>
  <si>
    <t>Indice d'ensemble</t>
  </si>
  <si>
    <t>المؤشر العام</t>
  </si>
  <si>
    <t>مجموع الواردات الوطنية</t>
  </si>
  <si>
    <t>Total des importations des biens</t>
  </si>
  <si>
    <t>الطاقة</t>
  </si>
  <si>
    <t>TOTAL</t>
  </si>
  <si>
    <t>I.man</t>
  </si>
  <si>
    <t>الصناعات المعملية</t>
  </si>
  <si>
    <t>dont:</t>
  </si>
  <si>
    <t>Energie</t>
  </si>
  <si>
    <t>Industries manufacturières</t>
  </si>
  <si>
    <t>5أشهر 2012</t>
  </si>
  <si>
    <t>5أشهر 2013</t>
  </si>
  <si>
    <t>5أشهر 2010</t>
  </si>
  <si>
    <t>Production (mille tonnes)</t>
  </si>
  <si>
    <t>BILAN D'ENERGIE PRIMAIRE</t>
  </si>
  <si>
    <t>ميزان الطاقة الأولية</t>
  </si>
  <si>
    <t>Evol %</t>
  </si>
  <si>
    <t>Unité : ktep</t>
  </si>
  <si>
    <t>ألف.ط.م.ن</t>
  </si>
  <si>
    <t>RESSOURCES</t>
  </si>
  <si>
    <t xml:space="preserve">الموارد   </t>
  </si>
  <si>
    <t>النفط الخام</t>
  </si>
  <si>
    <t>GPL Champs</t>
  </si>
  <si>
    <t>غاز البترول المسيل</t>
  </si>
  <si>
    <t>Gaz naturel</t>
  </si>
  <si>
    <t>الغاز الطبيعي</t>
  </si>
  <si>
    <t>Redevance</t>
  </si>
  <si>
    <t>الإتاوة</t>
  </si>
  <si>
    <t>Elect. Primaire</t>
  </si>
  <si>
    <t>الكهرباء</t>
  </si>
  <si>
    <t>DEMANDES</t>
  </si>
  <si>
    <t xml:space="preserve">الطلب    </t>
  </si>
  <si>
    <t>Elec. Primaire</t>
  </si>
  <si>
    <t>SOLDE</t>
  </si>
  <si>
    <t>التوازنات</t>
  </si>
  <si>
    <t>Raccordement Gaz</t>
  </si>
  <si>
    <t>Tx de réalisation de l'objectif</t>
  </si>
  <si>
    <t>13/12</t>
  </si>
  <si>
    <t xml:space="preserve">الصناعات المعملية </t>
  </si>
  <si>
    <t xml:space="preserve">
Nombre 
d'entreprises
</t>
  </si>
  <si>
    <t>NTIC</t>
  </si>
  <si>
    <t>:Nouvelles Technologies de l'Information et des Communications</t>
  </si>
  <si>
    <t>:Industries du Textile et de l'Habillement</t>
  </si>
  <si>
    <t>:Industries Mécaniques et Electriques</t>
  </si>
  <si>
    <t>:Indusrties des Matériaux de Construction de la Céramique et du Verre</t>
  </si>
  <si>
    <t>:Industries du Cuir et de la Chaussure</t>
  </si>
  <si>
    <t>:Industries Agro-Alimentaires</t>
  </si>
  <si>
    <t>:Industries Chimiques</t>
  </si>
  <si>
    <t>IBA</t>
  </si>
  <si>
    <t>:Industries du Bois et de l'Ameublement</t>
  </si>
  <si>
    <t>IEmb</t>
  </si>
  <si>
    <t>:Industries d'Emballage</t>
  </si>
  <si>
    <t>Services</t>
  </si>
  <si>
    <t>:Services</t>
  </si>
  <si>
    <t>Répartition des Entreprises certifiées par référentiel</t>
  </si>
  <si>
    <t xml:space="preserve">Référentiel
</t>
  </si>
  <si>
    <t>Nombre d'entrprises*</t>
  </si>
  <si>
    <t>ISO 9001</t>
  </si>
  <si>
    <t>ISO 14001</t>
  </si>
  <si>
    <t>OHSAS 18001</t>
  </si>
  <si>
    <t>marquage CE</t>
  </si>
  <si>
    <t>QSE</t>
  </si>
  <si>
    <t>SA 8000</t>
  </si>
  <si>
    <t xml:space="preserve">Nombre total d’entreprises par référentiel horizontal    </t>
  </si>
  <si>
    <t>Produit</t>
  </si>
  <si>
    <t xml:space="preserve">ISO/TS 16949 </t>
  </si>
  <si>
    <t>ISO 22000</t>
  </si>
  <si>
    <t>DIVERS</t>
  </si>
  <si>
    <t>ISO 9100</t>
  </si>
  <si>
    <t>BRC</t>
  </si>
  <si>
    <t>CMMI</t>
  </si>
  <si>
    <t>FSC</t>
  </si>
  <si>
    <t>IFS</t>
  </si>
  <si>
    <t xml:space="preserve">Nombre total d’entreprises par référentiel sectoriel    </t>
  </si>
  <si>
    <t>ISO 17025</t>
  </si>
  <si>
    <t>ISO 17021</t>
  </si>
  <si>
    <t xml:space="preserve">Nombre total d’entreprises par référentiel d’accréditation </t>
  </si>
  <si>
    <t xml:space="preserve">Total </t>
  </si>
  <si>
    <t>Secteurs d'activités</t>
  </si>
  <si>
    <t>13/11</t>
  </si>
  <si>
    <t>13/10</t>
  </si>
  <si>
    <t xml:space="preserve"> Investissements déclarés par secteur </t>
  </si>
  <si>
    <t>Investissements (MD)</t>
  </si>
  <si>
    <t>objectifs 2013</t>
  </si>
  <si>
    <t>Pépinières d'Entreprises</t>
  </si>
  <si>
    <t>Nb Bénéficiaires des services des pépinières</t>
  </si>
  <si>
    <t>Formation</t>
  </si>
  <si>
    <t>Entreprises réalisées hors pépinières</t>
  </si>
  <si>
    <t>Entreprises Sorties</t>
  </si>
  <si>
    <t xml:space="preserve">Nombre Entreprises hébergées </t>
  </si>
  <si>
    <t>GUICHET UNIQUE</t>
  </si>
  <si>
    <t>Nbre de Société Juridiquement Constituées</t>
  </si>
  <si>
    <t>Développement régional</t>
  </si>
  <si>
    <t xml:space="preserve">Projets bénéficiaires de la prime d'investissement </t>
  </si>
  <si>
    <t>Invest en MD</t>
  </si>
  <si>
    <t xml:space="preserve"> primes en MD</t>
  </si>
  <si>
    <t xml:space="preserve">Nouveaux Promoteurs et  PME </t>
  </si>
  <si>
    <t xml:space="preserve">Projets bénéficiaires de la participation de l'Etat et des  primes d'investissement </t>
  </si>
  <si>
    <t>Participation et primes en MD</t>
  </si>
  <si>
    <t>منها :</t>
  </si>
  <si>
    <t>Actions de formation</t>
  </si>
  <si>
    <t>Actions de coaching</t>
  </si>
  <si>
    <t>Ateliers de financement</t>
  </si>
  <si>
    <t xml:space="preserve">Projets réalisés </t>
  </si>
  <si>
    <t>Emplois crées</t>
  </si>
  <si>
    <t>Essaimage</t>
  </si>
  <si>
    <t>Nb Conventions signées</t>
  </si>
  <si>
    <t>Nb d'Emplois</t>
  </si>
  <si>
    <t>Projets entrés  en Production</t>
  </si>
  <si>
    <t>Projets implantés dans les ZDR</t>
  </si>
  <si>
    <t>Investissements (Dt)</t>
  </si>
  <si>
    <t>Activité</t>
  </si>
  <si>
    <t>Nombre de 2005 à fin décembre 2012</t>
  </si>
  <si>
    <t>Investissements</t>
  </si>
  <si>
    <t>Nombre de 2005 à fin mai 2013</t>
  </si>
  <si>
    <t>à fin mai - à fin décembre</t>
  </si>
  <si>
    <t>4moi s+ mai</t>
  </si>
  <si>
    <t>6mois 2013</t>
  </si>
  <si>
    <r>
      <t>ملاحظات</t>
    </r>
    <r>
      <rPr>
        <b/>
        <sz val="16"/>
        <color rgb="FFFFFFE1"/>
        <rFont val="Calibri"/>
        <family val="2"/>
      </rPr>
      <t xml:space="preserve"> </t>
    </r>
  </si>
  <si>
    <r>
      <t>الحصّة</t>
    </r>
    <r>
      <rPr>
        <b/>
        <sz val="16"/>
        <color rgb="FFFFFFE1"/>
        <rFont val="Calibri"/>
        <family val="2"/>
      </rPr>
      <t xml:space="preserve"> </t>
    </r>
  </si>
  <si>
    <r>
      <t>التطور (%)</t>
    </r>
    <r>
      <rPr>
        <b/>
        <sz val="16"/>
        <color rgb="FFFFFFE1"/>
        <rFont val="Calibri"/>
        <family val="2"/>
      </rPr>
      <t xml:space="preserve"> </t>
    </r>
  </si>
  <si>
    <r>
      <t>صناعة الجلود والاحذية</t>
    </r>
    <r>
      <rPr>
        <b/>
        <sz val="16"/>
        <color rgb="FF000000"/>
        <rFont val="Calibri"/>
        <family val="2"/>
      </rPr>
      <t xml:space="preserve"> </t>
    </r>
  </si>
  <si>
    <r>
      <t>الصناعات المختلفة</t>
    </r>
    <r>
      <rPr>
        <b/>
        <sz val="16"/>
        <color rgb="FF000000"/>
        <rFont val="Calibri"/>
        <family val="2"/>
      </rPr>
      <t xml:space="preserve"> </t>
    </r>
  </si>
  <si>
    <r>
      <t>صناعة النسيج والملابس</t>
    </r>
    <r>
      <rPr>
        <b/>
        <sz val="16"/>
        <color rgb="FF000000"/>
        <rFont val="Calibri"/>
        <family val="2"/>
      </rPr>
      <t xml:space="preserve"> </t>
    </r>
  </si>
  <si>
    <r>
      <t>الصناعات الميكانيكية والكهربائية</t>
    </r>
    <r>
      <rPr>
        <b/>
        <sz val="16"/>
        <color rgb="FF000000"/>
        <rFont val="Calibri"/>
        <family val="2"/>
      </rPr>
      <t xml:space="preserve"> </t>
    </r>
  </si>
  <si>
    <t>الصادرات  ( م.د)</t>
  </si>
  <si>
    <t>Total Industrie (MD)</t>
  </si>
  <si>
    <t>مجموع الصناعات المعملية (م.د)</t>
  </si>
  <si>
    <t>مجموع  الصادرات الوطنية (م.د)</t>
  </si>
  <si>
    <t>Total des exportation des biens (MD)</t>
  </si>
  <si>
    <t>Taux de change</t>
  </si>
  <si>
    <t>سعر الصرف</t>
  </si>
  <si>
    <t>الجدول عدد 2</t>
  </si>
  <si>
    <t>قطاع الفسفاط ومشتقاته</t>
  </si>
  <si>
    <t>رقم المعاملات ( م د )</t>
  </si>
  <si>
    <t>الفسفاط</t>
  </si>
  <si>
    <t>التصدير</t>
  </si>
  <si>
    <t>المحلي</t>
  </si>
  <si>
    <t>رقم المعاملات الإجمالي</t>
  </si>
  <si>
    <t>رقم معاملات التصدير</t>
  </si>
  <si>
    <t>سعر الدولار بالدينار التونسي</t>
  </si>
  <si>
    <t>الإنتاج</t>
  </si>
  <si>
    <t>ثلاثي الفسفاط الرفيع</t>
  </si>
  <si>
    <t xml:space="preserve">فسفاط الصوديوم </t>
  </si>
  <si>
    <t>الجدول عدد 2 (يتبع)</t>
  </si>
  <si>
    <t>فسفاط الصوديوم</t>
  </si>
  <si>
    <t>نسبة النمو %</t>
  </si>
  <si>
    <t>الموارد</t>
  </si>
  <si>
    <t>الطلب</t>
  </si>
  <si>
    <t>المواد النفطية</t>
  </si>
  <si>
    <t>Chiffre d'affaire  MD</t>
  </si>
  <si>
    <t xml:space="preserve">Chiffre d'Affaire global </t>
  </si>
  <si>
    <t xml:space="preserve">Chiffre d'Affaire export </t>
  </si>
  <si>
    <t>STPP</t>
  </si>
  <si>
    <t>Nombre de 2005 à fin juin 2013</t>
  </si>
  <si>
    <t xml:space="preserve">Activité des centres d'affaires </t>
  </si>
  <si>
    <t>Coût d'investissement (MD)</t>
  </si>
  <si>
    <t>Pétrole brut</t>
  </si>
  <si>
    <t>Produits pétroliers</t>
  </si>
  <si>
    <t>السنوي</t>
  </si>
  <si>
    <t>الفارق</t>
  </si>
  <si>
    <t>تقديرات 2013</t>
  </si>
  <si>
    <t>2012  (وقتـي)</t>
  </si>
  <si>
    <t>2012/2013</t>
  </si>
  <si>
    <t>2010/2013</t>
  </si>
  <si>
    <t>رقم المعاملات الإجمالي = إجمالي مشتقات الفسفاط + تصدير الفسفاط</t>
  </si>
  <si>
    <t>(ألف طن)</t>
  </si>
  <si>
    <t>المواد</t>
  </si>
  <si>
    <t xml:space="preserve">التصدير </t>
  </si>
  <si>
    <t xml:space="preserve">المبيعات المحلية </t>
  </si>
  <si>
    <t xml:space="preserve">شراءات المواد الأوّلية </t>
  </si>
  <si>
    <t>الكبريت</t>
  </si>
  <si>
    <t>الأمونيا</t>
  </si>
  <si>
    <t>مؤشر الإنتاج الصناعي (الخمس أشهر)</t>
  </si>
  <si>
    <t>المناجم</t>
  </si>
  <si>
    <t>11/10</t>
  </si>
  <si>
    <t>12/11</t>
  </si>
  <si>
    <t>Tx. Acc %</t>
  </si>
  <si>
    <r>
      <t>صناعات مواد البناء والخزف والبلور</t>
    </r>
    <r>
      <rPr>
        <b/>
        <sz val="16"/>
        <color theme="3"/>
        <rFont val="Calibri"/>
        <family val="2"/>
      </rPr>
      <t xml:space="preserve"> </t>
    </r>
  </si>
  <si>
    <r>
      <t>الصناعات الغذائية</t>
    </r>
    <r>
      <rPr>
        <b/>
        <sz val="16"/>
        <color theme="3"/>
        <rFont val="Calibri"/>
        <family val="2"/>
      </rPr>
      <t xml:space="preserve"> </t>
    </r>
  </si>
  <si>
    <r>
      <t>الصيناعات</t>
    </r>
    <r>
      <rPr>
        <b/>
        <sz val="16"/>
        <color theme="3"/>
        <rFont val="Calibri"/>
        <family val="2"/>
      </rPr>
      <t xml:space="preserve"> الكيميائية </t>
    </r>
  </si>
  <si>
    <t>Ind. Man</t>
  </si>
  <si>
    <t>zdr</t>
  </si>
  <si>
    <t xml:space="preserve"> Indice à la Production Industrielle</t>
  </si>
  <si>
    <t xml:space="preserve">   - I.Manufacturière</t>
  </si>
  <si>
    <t xml:space="preserve">   - I.CH</t>
  </si>
  <si>
    <t xml:space="preserve">   - I.TCC</t>
  </si>
  <si>
    <t>Mines</t>
  </si>
  <si>
    <t xml:space="preserve">مؤشر الإنتاج الصناعي </t>
  </si>
  <si>
    <t>رقم المعاملات   ( م.د)</t>
  </si>
  <si>
    <t xml:space="preserve">رقم المعاملات الاجمالي </t>
  </si>
  <si>
    <t xml:space="preserve">رقم معاملات التصدير </t>
  </si>
  <si>
    <t>Investissements Directs Etrangers (MD)</t>
  </si>
  <si>
    <t>Total des IDE (MD)</t>
  </si>
  <si>
    <t>جملة الإستثمارات المباشرة (م,د)</t>
  </si>
  <si>
    <t xml:space="preserve"> * Etant donné qu’une entreprise peut cumuler  plusieurs certifications selon des référentiels différents             </t>
  </si>
  <si>
    <t>( وقتـي )</t>
  </si>
  <si>
    <t>(مليون دولارا)</t>
  </si>
  <si>
    <t xml:space="preserve"> </t>
  </si>
  <si>
    <t>08 mois 2010</t>
  </si>
  <si>
    <t>08 mois 2012</t>
  </si>
  <si>
    <t>0 mois 2013</t>
  </si>
  <si>
    <t>ANNEE</t>
  </si>
  <si>
    <t>INVESTISSEMENT</t>
  </si>
  <si>
    <t>Tx  Acc.</t>
  </si>
  <si>
    <t xml:space="preserve">N.B : Délégations gouvernorat signifie les délégations appartenant au développement régional </t>
  </si>
  <si>
    <t xml:space="preserve">         du gouvernorat concerné</t>
  </si>
  <si>
    <t>* INVESTISSEMENT EN MILLIONS D.T</t>
  </si>
  <si>
    <t>08 mois 2013</t>
  </si>
  <si>
    <t>Nombre de 2005 à fin août 2013</t>
  </si>
  <si>
    <t>2mois</t>
  </si>
  <si>
    <t>8mois 2013</t>
  </si>
  <si>
    <t>verification</t>
  </si>
  <si>
    <t>الإنتاج (ألف طن)</t>
  </si>
  <si>
    <t>التصدير( ألف طن)</t>
  </si>
  <si>
    <t>المبيعات المحلية (ألف طن)</t>
  </si>
  <si>
    <t>Chiffre d'affaire en million de dollar</t>
  </si>
  <si>
    <t xml:space="preserve">    </t>
  </si>
  <si>
    <t>6mois 2012</t>
  </si>
  <si>
    <t>6mois  2013</t>
  </si>
  <si>
    <t>Variations cumulées des six premiers mois (%)</t>
  </si>
  <si>
    <t>التغيرات المتراكمة للستة أشهر الأولى (%)</t>
  </si>
  <si>
    <t>Ensemble des  raccordements</t>
  </si>
  <si>
    <t>9 mois 2012</t>
  </si>
  <si>
    <t>9 mois 2013</t>
  </si>
  <si>
    <t>9 أشهر 2013</t>
  </si>
  <si>
    <t>9 أشهر 2012</t>
  </si>
  <si>
    <t>9mois 2013</t>
  </si>
  <si>
    <t>9 mois 2010</t>
  </si>
  <si>
    <t>9 اشهر 2012</t>
  </si>
  <si>
    <t>9 اشهر 2013</t>
  </si>
  <si>
    <t>9 اشهر 2010</t>
  </si>
  <si>
    <t>9mois 2010</t>
  </si>
  <si>
    <r>
      <t xml:space="preserve">9 </t>
    </r>
    <r>
      <rPr>
        <b/>
        <sz val="16"/>
        <color rgb="FFFFFFE1"/>
        <rFont val="Arial"/>
        <family val="2"/>
      </rPr>
      <t>اشهر</t>
    </r>
    <r>
      <rPr>
        <b/>
        <sz val="16"/>
        <color rgb="FFFFFFE1"/>
        <rFont val="Calibri"/>
        <family val="2"/>
      </rPr>
      <t xml:space="preserve"> 2010 </t>
    </r>
  </si>
  <si>
    <r>
      <t xml:space="preserve">9 </t>
    </r>
    <r>
      <rPr>
        <b/>
        <sz val="16"/>
        <color rgb="FFFFFFE1"/>
        <rFont val="Arial"/>
        <family val="2"/>
      </rPr>
      <t>اشهر</t>
    </r>
    <r>
      <rPr>
        <b/>
        <sz val="16"/>
        <color rgb="FFFFFFE1"/>
        <rFont val="Calibri"/>
        <family val="2"/>
      </rPr>
      <t xml:space="preserve"> 2012 </t>
    </r>
  </si>
  <si>
    <r>
      <t xml:space="preserve">9 </t>
    </r>
    <r>
      <rPr>
        <b/>
        <sz val="16"/>
        <color rgb="FFFFFFE1"/>
        <rFont val="Arial"/>
        <family val="2"/>
      </rPr>
      <t>اشهر</t>
    </r>
    <r>
      <rPr>
        <b/>
        <sz val="16"/>
        <color rgb="FFFFFFE1"/>
        <rFont val="Calibri"/>
        <family val="2"/>
      </rPr>
      <t xml:space="preserve"> 2013 </t>
    </r>
  </si>
  <si>
    <t xml:space="preserve">الأرقام المسجلة إلـى موفى سبتمبر 2010، 2012 و2013 </t>
  </si>
  <si>
    <t>المنجز إلى موفى سبتمبر</t>
  </si>
  <si>
    <r>
      <rPr>
        <b/>
        <sz val="16"/>
        <color rgb="FFFF0000"/>
        <rFont val="Traditional Arabic"/>
        <charset val="178"/>
      </rPr>
      <t xml:space="preserve">ملاحظة : </t>
    </r>
    <r>
      <rPr>
        <b/>
        <sz val="14"/>
        <rFont val="Traditional Arabic"/>
        <charset val="178"/>
      </rPr>
      <t xml:space="preserve">تمت مراجعة الأرقام المنجزة بالنسبة للفسفاط ومشتقاته إلى موفى سبتمبر </t>
    </r>
    <r>
      <rPr>
        <b/>
        <sz val="12"/>
        <rFont val="Traditional Arabic"/>
        <charset val="178"/>
      </rPr>
      <t>2012</t>
    </r>
    <r>
      <rPr>
        <b/>
        <sz val="14"/>
        <rFont val="Traditional Arabic"/>
        <charset val="178"/>
      </rPr>
      <t xml:space="preserve"> </t>
    </r>
  </si>
  <si>
    <t>09 mois 2010</t>
  </si>
  <si>
    <t>09 mois 2012</t>
  </si>
  <si>
    <t>09 mois 2013</t>
  </si>
  <si>
    <t>Certification par secteur d'activité  (à fin Septembre 2013)</t>
  </si>
  <si>
    <t>la somme des totaux des entreprises certifiées pour chacun des référentiels dépasse  le nombre  d’entreprise  certifiées ( parce qu’il correspond en fait au nombre de certificat délivrés  )</t>
  </si>
  <si>
    <r>
      <t>القطاعا</t>
    </r>
    <r>
      <rPr>
        <b/>
        <sz val="18"/>
        <color rgb="FFFFFFE1"/>
        <rFont val="Calibri"/>
        <family val="2"/>
      </rPr>
      <t xml:space="preserve">ت </t>
    </r>
  </si>
  <si>
    <r>
      <t>مجموع الصادرات الصناعية</t>
    </r>
    <r>
      <rPr>
        <b/>
        <sz val="14"/>
        <color rgb="FF000000"/>
        <rFont val="Calibri"/>
        <family val="2"/>
      </rPr>
      <t xml:space="preserve"> </t>
    </r>
  </si>
  <si>
    <r>
      <t>مجموع  الصادرات الوطنية</t>
    </r>
    <r>
      <rPr>
        <b/>
        <sz val="14"/>
        <color rgb="FF000000"/>
        <rFont val="Calibri"/>
        <family val="2"/>
      </rPr>
      <t xml:space="preserve"> </t>
    </r>
  </si>
  <si>
    <t>9mois 2012</t>
  </si>
  <si>
    <t>9 mois.2013</t>
  </si>
  <si>
    <t xml:space="preserve">Tx. Acc </t>
  </si>
  <si>
    <t>part 2013</t>
  </si>
  <si>
    <t>أما في خصوص مناطق التنمية الجهوية فقد أوضحت نفس البيانات أن نوايا الإستثمار تطورت بنسبة 25.1 % لتبلغ قيمتها 372 مليون دينار.</t>
  </si>
  <si>
    <r>
      <t xml:space="preserve">إقرأ </t>
    </r>
    <r>
      <rPr>
        <b/>
        <sz val="11"/>
        <color theme="1"/>
        <rFont val="Calibri"/>
        <family val="2"/>
        <scheme val="minor"/>
      </rPr>
      <t>7</t>
    </r>
    <r>
      <rPr>
        <sz val="11"/>
        <color theme="1"/>
        <rFont val="Calibri"/>
        <family val="2"/>
        <scheme val="minor"/>
      </rPr>
      <t xml:space="preserve"> مرات </t>
    </r>
  </si>
  <si>
    <t xml:space="preserve">نشرت في أخبار وطنية </t>
  </si>
  <si>
    <t>صوت الوطن القبلي</t>
  </si>
  <si>
    <t>من أحدث صوت الوطن القبلي</t>
  </si>
  <si>
    <t>نابل :وفاة طالب إثر سقوطه من الطابق الثاني</t>
  </si>
  <si>
    <t>الحكم بالسجن على الطالبة مروى التي شتمت وزيرة المرأة</t>
  </si>
  <si>
    <t xml:space="preserve">حقيقة الامراض السارية في تونس </t>
  </si>
  <si>
    <t>ضبط 5 أطنان من العاج المهرب في كينيا</t>
  </si>
  <si>
    <t>عاجل: إطلاق سراح رئيس الوزراء الليبي</t>
  </si>
  <si>
    <t xml:space="preserve">المزيد في هذه الفئة : « " عدنان منصر": غدا الإعلان عن تركيبة الهيئة المستقلة للإعلام احداث جبل بوشبكة: القبض على متهم بالارهاب » </t>
  </si>
  <si>
    <t>رأيك في الموضوع</t>
  </si>
  <si>
    <t>تأكد من ادخال المعلومات في المناطق المشار إليها ب(*) . علامات HTML غير مسموحة</t>
  </si>
  <si>
    <t>نص التعليق *</t>
  </si>
  <si>
    <t>اسم *</t>
  </si>
  <si>
    <t>البريد الإلكتروني *</t>
  </si>
  <si>
    <t>رابط الموقع</t>
  </si>
  <si>
    <t xml:space="preserve">عد إلى الأعلى </t>
  </si>
  <si>
    <t>FaLang translation system by Faboba</t>
  </si>
  <si>
    <t>رياضة</t>
  </si>
  <si>
    <t>المنتخب التونسي يفوز في مباراة ودية أمام أمل حمام سوسة</t>
  </si>
  <si>
    <t>إنتصر المنتخب التونسي مساء أمس الأربعاء 9 أكتوبر على حساب فريق أمل حمام سوسة في مباراة تطبيقية بنتيجة 4-0 على أرضية الملعب الفرعي برادس إستعدادا لمباراته الحاسمة يوم الأحد أمام المنتخب الكامروني لحساب ذهاب الدور الأخير للتصفيات الإفريقية المؤهلة لنهائيات كأس العالم بالبرازيل 2014.وسجل المنتخب التونسي 3 أهداف من ضربة…</t>
  </si>
  <si>
    <t xml:space="preserve">مكتوب عن الخميس, 10 أكتوير 2013 09:16 في أخبار رياضية كل السباق في التعليق! إقراء 2 الوقت </t>
  </si>
  <si>
    <t>نتائج قرعة كأس العالم للأندية</t>
  </si>
  <si>
    <t>أجريت مساء أمس الأربعاء 9 أكتوبر القرعة الخاصة بكأس العالم للأندية التي ستحتضنها المغرب في الفترة المتراوحة بين 11 و21 ديسمير القادم لأول مرة في تاريخ المسابقة على أراضي إفريقية.وقد وضعت القرعة بطل رابطة الأبطال الإفريقية في مواجهة بطل دوري أبطال آسيا في الدور الربع النهائي للمسابقة.وفي ما يلي برنامج…</t>
  </si>
  <si>
    <t xml:space="preserve">مكتوب عن الخميس, 10 أكتوير 2013 09:03 في أخبار رياضية كل السباق في التعليق! إقراء 1 الوقت </t>
  </si>
  <si>
    <t>فيديو اليوم</t>
  </si>
  <si>
    <t>إعلانات</t>
  </si>
  <si>
    <t>     </t>
  </si>
  <si>
    <t>pepiniere-selectplant.com</t>
  </si>
  <si>
    <t> clinique-les-violettes.com</t>
  </si>
  <si>
    <t>www.socecap.com</t>
  </si>
  <si>
    <t>                                           </t>
  </si>
  <si>
    <t>ابحث</t>
  </si>
  <si>
    <t>البحث...</t>
  </si>
  <si>
    <t>34°C</t>
  </si>
  <si>
    <t>تونس</t>
  </si>
  <si>
    <t>غائم جزئيا</t>
  </si>
  <si>
    <t>رطوبة: 21%</t>
  </si>
  <si>
    <t>رياح: 24.14 km/h</t>
  </si>
  <si>
    <t>إعلانات جانبية</t>
  </si>
  <si>
    <t>   </t>
  </si>
  <si>
    <t>   pepiniere-selectplant.com</t>
  </si>
  <si>
    <t>clinique-les-violettes.com</t>
  </si>
  <si>
    <t>                                                                                                                                    </t>
  </si>
  <si>
    <t>                                    joaillerie-larous.com.tn                                                                                                          </t>
  </si>
  <si>
    <t>                                       www.savol-tunisie.com                                                            </t>
  </si>
  <si>
    <t>                                                              www.soridip.com                                                                                                                             </t>
  </si>
  <si>
    <t>                                                                                                         </t>
  </si>
  <si>
    <t>                                                                               </t>
  </si>
  <si>
    <t>                                                                           </t>
  </si>
  <si>
    <t>09M/12</t>
  </si>
  <si>
    <t>09M/13</t>
  </si>
  <si>
    <t xml:space="preserve">التطور </t>
  </si>
  <si>
    <t xml:space="preserve"> المسؤولين بالإدارات الجهوية مده بتقارير مفصلة حول تطور بعض المشاريع وأسباب تباطؤ الاستثمار الصناعي بهذه الجهات بالتنسيق بين وكالة النهوض بالصناعة والتجديد والوكالة العقارية الصناعية ومراكز الأعمال</t>
  </si>
  <si>
    <t>الإستثمارات المصرح بها (إلى موفى سبتمبر 2013)</t>
  </si>
  <si>
    <t>9أشهر 2013</t>
  </si>
  <si>
    <t>التسعة  أشهر الأولى</t>
  </si>
  <si>
    <t>ا</t>
  </si>
  <si>
    <t>9MOIS 2013</t>
  </si>
  <si>
    <t>09 mois.2010</t>
  </si>
  <si>
    <t>09 mois.2012</t>
  </si>
  <si>
    <t>09 mois.2013</t>
  </si>
  <si>
    <t xml:space="preserve"> 2006 -ـــ Septembre 2013</t>
  </si>
  <si>
    <t>9mois. 2010</t>
  </si>
  <si>
    <t xml:space="preserve">9mois. 2012 </t>
  </si>
  <si>
    <t>9mois. 2013</t>
  </si>
  <si>
    <t xml:space="preserve">  EXPORTATIONS</t>
  </si>
  <si>
    <t xml:space="preserve">  IMPORTATIONS</t>
  </si>
  <si>
    <t xml:space="preserve">      SOLDE</t>
  </si>
  <si>
    <t>BRANCHES D'ACTIVITES</t>
  </si>
  <si>
    <t>9 mois</t>
  </si>
  <si>
    <t xml:space="preserve">  var %</t>
  </si>
  <si>
    <t>PRODUITS DES IND. AGR.ET ALIMENTAIRES</t>
  </si>
  <si>
    <t>MAT.DE CONSTRUCTION,CERAMIQUES,VERRE</t>
  </si>
  <si>
    <t>MACHINES ET MATERIELS MECAN.ET ELECT.</t>
  </si>
  <si>
    <t>- MACHINES ET MATERIELS MECANIQUES</t>
  </si>
  <si>
    <t>- MACHINES ET MATERIELS ELECTRIQUES</t>
  </si>
  <si>
    <t>PRODUITS CHIMIQUES</t>
  </si>
  <si>
    <t>TEXTILES, HABILLEMENT ET CUIR</t>
  </si>
  <si>
    <t>- TEXTILES ET HABILLEMENT</t>
  </si>
  <si>
    <t>- CUIRS ET CHAUSSURES</t>
  </si>
  <si>
    <t>PRODUITS DIVERS IND. MANUFACTURIERES</t>
  </si>
  <si>
    <t xml:space="preserve">  </t>
  </si>
  <si>
    <t>PRODUITS MINIERS</t>
  </si>
  <si>
    <t>PETROLE BRUT ET PROD. PETROLIERS, GAZ</t>
  </si>
  <si>
    <t xml:space="preserve">            ENSEMBLE</t>
  </si>
  <si>
    <t>Exportations  (mille tonnes)</t>
  </si>
  <si>
    <t>09 mois</t>
  </si>
  <si>
    <t>09 mois 2011</t>
  </si>
  <si>
    <t>9أشهر 2010</t>
  </si>
  <si>
    <t>9أشهر 2011</t>
  </si>
  <si>
    <t>9أشهر 2012</t>
  </si>
  <si>
    <t>منها:</t>
  </si>
  <si>
    <t>جملة الإستثمارات المباشرة (م.د)</t>
  </si>
</sst>
</file>

<file path=xl/styles.xml><?xml version="1.0" encoding="utf-8"?>
<styleSheet xmlns="http://schemas.openxmlformats.org/spreadsheetml/2006/main">
  <numFmts count="13">
    <numFmt numFmtId="43" formatCode="_-* #,##0.00\ _€_-;\-* #,##0.00\ _€_-;_-* &quot;-&quot;??\ _€_-;_-@_-"/>
    <numFmt numFmtId="164" formatCode="0.0%"/>
    <numFmt numFmtId="165" formatCode="0.0"/>
    <numFmt numFmtId="166" formatCode="#,##0.0;[Red]#,##0.0"/>
    <numFmt numFmtId="167" formatCode="0.0000"/>
    <numFmt numFmtId="168" formatCode="#,##0.0"/>
    <numFmt numFmtId="169" formatCode="#,##0.0000"/>
    <numFmt numFmtId="170" formatCode="_-* #,##0.0\ _€_-;\-* #,##0.0\ _€_-;_-* &quot;-&quot;??\ _€_-;_-@_-"/>
    <numFmt numFmtId="171" formatCode="#,##0.0_ ;\-#,##0.0\ "/>
    <numFmt numFmtId="172" formatCode="0.0_)"/>
    <numFmt numFmtId="175" formatCode="General_)"/>
    <numFmt numFmtId="176" formatCode="0.0000%"/>
    <numFmt numFmtId="177" formatCode="#,##0_ ;\-#,##0\ "/>
  </numFmts>
  <fonts count="212">
    <font>
      <sz val="11"/>
      <color theme="1"/>
      <name val="Calibri"/>
      <family val="2"/>
      <scheme val="minor"/>
    </font>
    <font>
      <sz val="11"/>
      <color theme="1"/>
      <name val="Calibri"/>
      <family val="2"/>
      <scheme val="minor"/>
    </font>
    <font>
      <b/>
      <sz val="14"/>
      <color theme="0"/>
      <name val="Calibri"/>
      <family val="2"/>
      <scheme val="minor"/>
    </font>
    <font>
      <b/>
      <sz val="16"/>
      <color theme="0"/>
      <name val="Calibri"/>
      <family val="2"/>
      <scheme val="minor"/>
    </font>
    <font>
      <b/>
      <sz val="18"/>
      <color theme="0"/>
      <name val="Calibri"/>
      <family val="2"/>
      <scheme val="minor"/>
    </font>
    <font>
      <sz val="14"/>
      <color theme="1"/>
      <name val="Calibri"/>
      <family val="2"/>
      <scheme val="minor"/>
    </font>
    <font>
      <b/>
      <sz val="20"/>
      <color theme="0"/>
      <name val="Calibri"/>
      <family val="2"/>
      <scheme val="minor"/>
    </font>
    <font>
      <b/>
      <sz val="22"/>
      <color theme="0"/>
      <name val="Calibri"/>
      <family val="2"/>
      <scheme val="minor"/>
    </font>
    <font>
      <sz val="16"/>
      <color theme="1"/>
      <name val="Calibri"/>
      <family val="2"/>
      <scheme val="minor"/>
    </font>
    <font>
      <sz val="16"/>
      <name val="Arial"/>
      <family val="2"/>
    </font>
    <font>
      <b/>
      <sz val="14"/>
      <color theme="0"/>
      <name val="Arial"/>
      <family val="2"/>
    </font>
    <font>
      <b/>
      <sz val="20"/>
      <color theme="0"/>
      <name val="Arial"/>
      <family val="2"/>
    </font>
    <font>
      <sz val="18"/>
      <name val="Times New Roman"/>
      <family val="1"/>
    </font>
    <font>
      <sz val="16"/>
      <color theme="0"/>
      <name val="Arial"/>
      <family val="2"/>
    </font>
    <font>
      <b/>
      <sz val="16"/>
      <color theme="0"/>
      <name val="Arial"/>
      <family val="2"/>
    </font>
    <font>
      <b/>
      <sz val="18"/>
      <color theme="0"/>
      <name val="Times New Roman"/>
      <family val="1"/>
    </font>
    <font>
      <sz val="18"/>
      <color theme="0"/>
      <name val="Arial"/>
      <family val="2"/>
    </font>
    <font>
      <b/>
      <sz val="13"/>
      <color theme="0"/>
      <name val="Arial"/>
      <family val="2"/>
    </font>
    <font>
      <b/>
      <sz val="14"/>
      <color theme="1"/>
      <name val="Times New Roman"/>
      <family val="1"/>
    </font>
    <font>
      <b/>
      <i/>
      <sz val="18"/>
      <color theme="1"/>
      <name val="Times New Roman"/>
      <family val="1"/>
    </font>
    <font>
      <b/>
      <sz val="14"/>
      <name val="Arial"/>
      <family val="2"/>
    </font>
    <font>
      <sz val="10"/>
      <name val="Arial"/>
      <family val="2"/>
    </font>
    <font>
      <b/>
      <sz val="14"/>
      <name val="Times New Roman"/>
      <family val="1"/>
    </font>
    <font>
      <sz val="16"/>
      <name val="Calibri"/>
      <family val="2"/>
      <scheme val="minor"/>
    </font>
    <font>
      <b/>
      <sz val="18"/>
      <color theme="0"/>
      <name val="Arial"/>
      <family val="2"/>
    </font>
    <font>
      <b/>
      <sz val="14"/>
      <color theme="0"/>
      <name val="Times New Roman"/>
      <family val="1"/>
    </font>
    <font>
      <sz val="18"/>
      <name val="Arial"/>
      <family val="2"/>
    </font>
    <font>
      <b/>
      <i/>
      <sz val="18"/>
      <color theme="0"/>
      <name val="Times New Roman"/>
      <family val="1"/>
    </font>
    <font>
      <b/>
      <sz val="16"/>
      <name val="Times New Roman"/>
      <family val="1"/>
    </font>
    <font>
      <b/>
      <sz val="16"/>
      <color theme="0"/>
      <name val="Times New Roman"/>
      <family val="1"/>
    </font>
    <font>
      <sz val="14"/>
      <name val="Times New Roman"/>
      <family val="1"/>
    </font>
    <font>
      <b/>
      <sz val="16"/>
      <color theme="0"/>
      <name val="Candara"/>
      <family val="2"/>
    </font>
    <font>
      <b/>
      <sz val="14"/>
      <name val="Candara"/>
      <family val="2"/>
    </font>
    <font>
      <sz val="10"/>
      <name val="Candara"/>
      <family val="2"/>
    </font>
    <font>
      <b/>
      <sz val="14"/>
      <color theme="0"/>
      <name val="Candara"/>
      <family val="2"/>
    </font>
    <font>
      <b/>
      <sz val="14"/>
      <color theme="4" tint="0.79998168889431442"/>
      <name val="Candara"/>
      <family val="2"/>
    </font>
    <font>
      <b/>
      <sz val="16"/>
      <name val="Cambria"/>
      <family val="1"/>
      <scheme val="major"/>
    </font>
    <font>
      <sz val="10"/>
      <name val="Cambria"/>
      <family val="1"/>
      <scheme val="major"/>
    </font>
    <font>
      <b/>
      <sz val="14"/>
      <name val="Cambria"/>
      <family val="1"/>
      <scheme val="major"/>
    </font>
    <font>
      <b/>
      <sz val="18"/>
      <name val="Cambria"/>
      <family val="1"/>
      <scheme val="major"/>
    </font>
    <font>
      <b/>
      <i/>
      <sz val="14"/>
      <color theme="0"/>
      <name val="Times New Roman"/>
      <family val="1"/>
    </font>
    <font>
      <b/>
      <i/>
      <sz val="14"/>
      <color rgb="FFFFFF00"/>
      <name val="Times New Roman"/>
      <family val="1"/>
    </font>
    <font>
      <b/>
      <sz val="11"/>
      <color theme="1"/>
      <name val="Calibri"/>
      <family val="2"/>
      <scheme val="minor"/>
    </font>
    <font>
      <b/>
      <sz val="12"/>
      <color theme="0"/>
      <name val="Arial"/>
      <family val="2"/>
    </font>
    <font>
      <b/>
      <sz val="13"/>
      <name val="Arial"/>
      <family val="2"/>
    </font>
    <font>
      <sz val="13"/>
      <name val="Arial"/>
      <family val="2"/>
    </font>
    <font>
      <b/>
      <sz val="14"/>
      <color theme="1"/>
      <name val="Calibri"/>
      <family val="2"/>
      <scheme val="minor"/>
    </font>
    <font>
      <sz val="10"/>
      <color theme="0"/>
      <name val="Arial"/>
      <family val="2"/>
    </font>
    <font>
      <b/>
      <sz val="11"/>
      <name val="Calibri"/>
      <family val="2"/>
      <scheme val="minor"/>
    </font>
    <font>
      <b/>
      <sz val="18"/>
      <color theme="0"/>
      <name val="Cambria"/>
      <family val="1"/>
      <scheme val="major"/>
    </font>
    <font>
      <b/>
      <sz val="14"/>
      <color theme="0"/>
      <name val="Cambria"/>
      <family val="1"/>
      <scheme val="major"/>
    </font>
    <font>
      <sz val="18"/>
      <color theme="0"/>
      <name val="Calibri"/>
      <family val="2"/>
      <scheme val="minor"/>
    </font>
    <font>
      <sz val="20"/>
      <color theme="0"/>
      <name val="Calibri"/>
      <family val="2"/>
      <scheme val="minor"/>
    </font>
    <font>
      <b/>
      <sz val="12"/>
      <color rgb="FF0F243E"/>
      <name val="Arial"/>
      <family val="2"/>
    </font>
    <font>
      <b/>
      <sz val="10"/>
      <name val="Arial"/>
      <family val="2"/>
    </font>
    <font>
      <b/>
      <sz val="11"/>
      <color rgb="FF0F243E"/>
      <name val="Arial"/>
      <family val="2"/>
    </font>
    <font>
      <b/>
      <sz val="14"/>
      <color theme="0"/>
      <name val="Calibri"/>
      <family val="2"/>
    </font>
    <font>
      <b/>
      <sz val="12"/>
      <name val="Arial"/>
      <family val="2"/>
    </font>
    <font>
      <b/>
      <sz val="11"/>
      <name val="Arial"/>
      <family val="2"/>
    </font>
    <font>
      <sz val="14"/>
      <color rgb="FFFF0000"/>
      <name val="Arial"/>
      <family val="2"/>
    </font>
    <font>
      <b/>
      <sz val="14"/>
      <name val="Calibri"/>
      <family val="2"/>
    </font>
    <font>
      <sz val="14"/>
      <name val="Arial"/>
      <family val="2"/>
    </font>
    <font>
      <sz val="12"/>
      <name val="Arial"/>
      <family val="2"/>
    </font>
    <font>
      <sz val="12"/>
      <color theme="1"/>
      <name val="Calibri"/>
      <family val="2"/>
      <scheme val="minor"/>
    </font>
    <font>
      <sz val="10"/>
      <name val="Times New Roman"/>
      <family val="1"/>
    </font>
    <font>
      <sz val="14"/>
      <name val="Calibri"/>
      <family val="2"/>
    </font>
    <font>
      <b/>
      <sz val="14"/>
      <name val="Calibri"/>
      <family val="2"/>
      <scheme val="minor"/>
    </font>
    <font>
      <sz val="14"/>
      <color theme="1"/>
      <name val="Calibri"/>
      <family val="2"/>
    </font>
    <font>
      <sz val="16"/>
      <color theme="0"/>
      <name val="Calibri"/>
      <family val="2"/>
      <scheme val="minor"/>
    </font>
    <font>
      <sz val="14"/>
      <color rgb="FF000000"/>
      <name val="Calibri"/>
      <family val="2"/>
    </font>
    <font>
      <sz val="10"/>
      <name val="Calibri"/>
      <family val="2"/>
      <scheme val="minor"/>
    </font>
    <font>
      <b/>
      <sz val="12"/>
      <color rgb="FF3333FF"/>
      <name val="Calibri"/>
      <family val="2"/>
      <scheme val="minor"/>
    </font>
    <font>
      <sz val="14"/>
      <name val="Calibri"/>
      <family val="2"/>
      <scheme val="minor"/>
    </font>
    <font>
      <sz val="14"/>
      <color theme="1"/>
      <name val="Arial"/>
      <family val="2"/>
    </font>
    <font>
      <i/>
      <sz val="14"/>
      <name val="Calibri"/>
      <family val="2"/>
    </font>
    <font>
      <b/>
      <i/>
      <sz val="12"/>
      <color rgb="FF000000"/>
      <name val="Candara"/>
      <family val="2"/>
    </font>
    <font>
      <b/>
      <sz val="14"/>
      <color rgb="FF000000"/>
      <name val="Arial"/>
      <family val="2"/>
    </font>
    <font>
      <sz val="14"/>
      <color theme="0"/>
      <name val="Times New Roman"/>
      <family val="1"/>
    </font>
    <font>
      <b/>
      <sz val="14"/>
      <color rgb="FF000000"/>
      <name val="Times New Roman"/>
      <family val="1"/>
    </font>
    <font>
      <b/>
      <i/>
      <sz val="10"/>
      <name val="Arial"/>
      <family val="2"/>
    </font>
    <font>
      <b/>
      <sz val="16"/>
      <color theme="0"/>
      <name val="Arial Narrow"/>
      <family val="2"/>
    </font>
    <font>
      <i/>
      <sz val="8"/>
      <name val="Arial"/>
      <family val="2"/>
    </font>
    <font>
      <b/>
      <sz val="12"/>
      <name val="Calibri"/>
      <family val="2"/>
    </font>
    <font>
      <b/>
      <sz val="16"/>
      <color theme="1"/>
      <name val="Calibri"/>
      <family val="2"/>
      <scheme val="minor"/>
    </font>
    <font>
      <b/>
      <sz val="14"/>
      <color indexed="9"/>
      <name val="Arial"/>
      <family val="2"/>
    </font>
    <font>
      <b/>
      <sz val="16"/>
      <color indexed="9"/>
      <name val="Arial"/>
      <family val="2"/>
    </font>
    <font>
      <b/>
      <sz val="10"/>
      <name val="Calibri"/>
      <family val="2"/>
    </font>
    <font>
      <b/>
      <sz val="18"/>
      <color indexed="9"/>
      <name val="Arial"/>
      <family val="2"/>
    </font>
    <font>
      <sz val="14"/>
      <color theme="1"/>
      <name val="Times New Roman"/>
      <family val="1"/>
    </font>
    <font>
      <sz val="18"/>
      <color theme="1"/>
      <name val="Times New Roman"/>
      <family val="1"/>
    </font>
    <font>
      <sz val="18"/>
      <color theme="1"/>
      <name val="Calibri"/>
      <family val="2"/>
      <scheme val="minor"/>
    </font>
    <font>
      <b/>
      <sz val="18"/>
      <color theme="1"/>
      <name val="Times New Roman"/>
      <family val="1"/>
    </font>
    <font>
      <b/>
      <sz val="13"/>
      <color theme="0"/>
      <name val="Times New Roman"/>
      <family val="1"/>
    </font>
    <font>
      <b/>
      <sz val="16"/>
      <color theme="1"/>
      <name val="Times New Roman"/>
      <family val="1"/>
    </font>
    <font>
      <sz val="16"/>
      <name val="Times New Roman"/>
      <family val="1"/>
    </font>
    <font>
      <sz val="16"/>
      <color theme="1"/>
      <name val="Times New Roman"/>
      <family val="1"/>
    </font>
    <font>
      <b/>
      <i/>
      <sz val="8"/>
      <color theme="0"/>
      <name val="Arial"/>
      <family val="2"/>
    </font>
    <font>
      <i/>
      <sz val="8"/>
      <color theme="0"/>
      <name val="Arial"/>
      <family val="2"/>
    </font>
    <font>
      <b/>
      <sz val="16"/>
      <color theme="1"/>
      <name val="Candara"/>
      <family val="2"/>
    </font>
    <font>
      <sz val="14"/>
      <color theme="1"/>
      <name val="Candara"/>
      <family val="2"/>
    </font>
    <font>
      <b/>
      <sz val="14"/>
      <color theme="1"/>
      <name val="Candara"/>
      <family val="2"/>
    </font>
    <font>
      <sz val="14"/>
      <name val="Candara"/>
      <family val="2"/>
    </font>
    <font>
      <b/>
      <sz val="20"/>
      <color theme="0"/>
      <name val="Times New Roman"/>
      <family val="1"/>
    </font>
    <font>
      <sz val="15"/>
      <name val="Arial"/>
      <family val="2"/>
    </font>
    <font>
      <b/>
      <sz val="15"/>
      <name val="Calibri"/>
      <family val="2"/>
      <scheme val="minor"/>
    </font>
    <font>
      <sz val="13.5"/>
      <color theme="0"/>
      <name val="Calibri"/>
      <family val="2"/>
      <scheme val="minor"/>
    </font>
    <font>
      <sz val="14"/>
      <color theme="0"/>
      <name val="Calibri"/>
      <family val="2"/>
      <scheme val="minor"/>
    </font>
    <font>
      <b/>
      <sz val="13.5"/>
      <color theme="0"/>
      <name val="Calibri"/>
      <family val="2"/>
      <scheme val="minor"/>
    </font>
    <font>
      <sz val="12"/>
      <name val="Calibri"/>
      <family val="2"/>
    </font>
    <font>
      <b/>
      <sz val="12"/>
      <name val="Calibri"/>
      <family val="2"/>
      <scheme val="minor"/>
    </font>
    <font>
      <sz val="11"/>
      <name val="Calibri"/>
      <family val="2"/>
      <scheme val="minor"/>
    </font>
    <font>
      <u/>
      <sz val="11"/>
      <color theme="10"/>
      <name val="Calibri"/>
      <family val="2"/>
    </font>
    <font>
      <b/>
      <i/>
      <sz val="16"/>
      <color theme="0"/>
      <name val="Times New Roman"/>
      <family val="1"/>
    </font>
    <font>
      <b/>
      <sz val="22"/>
      <name val="Arial"/>
      <family val="2"/>
    </font>
    <font>
      <b/>
      <sz val="16"/>
      <name val="Arial"/>
      <family val="2"/>
    </font>
    <font>
      <sz val="11"/>
      <color rgb="FFFF0000"/>
      <name val="Calibri"/>
      <family val="2"/>
      <scheme val="minor"/>
    </font>
    <font>
      <b/>
      <i/>
      <sz val="12"/>
      <color theme="1"/>
      <name val="Times New Roman"/>
      <family val="1"/>
    </font>
    <font>
      <i/>
      <sz val="12"/>
      <color theme="1"/>
      <name val="Times New Roman"/>
      <family val="1"/>
    </font>
    <font>
      <b/>
      <sz val="16"/>
      <color rgb="FFFFFFE1"/>
      <name val="Calibri"/>
      <family val="2"/>
    </font>
    <font>
      <b/>
      <sz val="16"/>
      <color rgb="FFFFFFE1"/>
      <name val="Arial"/>
      <family val="2"/>
    </font>
    <font>
      <b/>
      <sz val="18"/>
      <color rgb="FFFFFFE1"/>
      <name val="Calibri"/>
      <family val="2"/>
    </font>
    <font>
      <b/>
      <sz val="16"/>
      <color rgb="FF002060"/>
      <name val="Calibri"/>
      <family val="2"/>
    </font>
    <font>
      <b/>
      <sz val="16"/>
      <color rgb="FF002060"/>
      <name val="Times New Roman"/>
      <family val="1"/>
    </font>
    <font>
      <b/>
      <sz val="16"/>
      <color rgb="FF000000"/>
      <name val="Calibri"/>
      <family val="2"/>
    </font>
    <font>
      <b/>
      <sz val="16"/>
      <color rgb="FF002060"/>
      <name val="Arial"/>
      <family val="2"/>
    </font>
    <font>
      <sz val="16"/>
      <color rgb="FF000000"/>
      <name val="Calibri"/>
      <family val="2"/>
    </font>
    <font>
      <b/>
      <sz val="18"/>
      <color rgb="FFFFFFE1"/>
      <name val="Arial"/>
      <family val="2"/>
    </font>
    <font>
      <b/>
      <sz val="18"/>
      <color theme="1"/>
      <name val="Calibri"/>
      <family val="2"/>
      <scheme val="minor"/>
    </font>
    <font>
      <b/>
      <sz val="14"/>
      <color rgb="FF00B050"/>
      <name val="Calibri"/>
      <family val="2"/>
      <scheme val="minor"/>
    </font>
    <font>
      <b/>
      <sz val="14"/>
      <color rgb="FFFF0000"/>
      <name val="Calibri"/>
      <family val="2"/>
      <scheme val="minor"/>
    </font>
    <font>
      <b/>
      <sz val="13"/>
      <color rgb="FFFF0000"/>
      <name val="Arial"/>
      <family val="2"/>
    </font>
    <font>
      <b/>
      <sz val="15"/>
      <color theme="0"/>
      <name val="Calibri"/>
      <family val="2"/>
      <scheme val="minor"/>
    </font>
    <font>
      <b/>
      <sz val="16"/>
      <name val="Calibri"/>
      <family val="2"/>
      <scheme val="minor"/>
    </font>
    <font>
      <b/>
      <sz val="12"/>
      <color theme="1"/>
      <name val="Traditional Arabic"/>
      <family val="1"/>
    </font>
    <font>
      <b/>
      <sz val="28"/>
      <color rgb="FF0000FF"/>
      <name val="Traditional Arabic"/>
      <family val="1"/>
    </font>
    <font>
      <b/>
      <sz val="20"/>
      <name val="Traditional Arabic"/>
      <family val="1"/>
    </font>
    <font>
      <b/>
      <sz val="20"/>
      <color theme="1"/>
      <name val="Traditional Arabic"/>
      <family val="1"/>
    </font>
    <font>
      <sz val="9"/>
      <name val="Calibri"/>
      <family val="2"/>
      <scheme val="minor"/>
    </font>
    <font>
      <b/>
      <sz val="14"/>
      <color rgb="FFFFFF00"/>
      <name val="Calibri"/>
      <family val="2"/>
      <scheme val="minor"/>
    </font>
    <font>
      <b/>
      <sz val="14"/>
      <color rgb="FF00B050"/>
      <name val="Calibri"/>
      <family val="2"/>
    </font>
    <font>
      <b/>
      <sz val="14"/>
      <color rgb="FFFFFF00"/>
      <name val="Calibri"/>
      <family val="2"/>
    </font>
    <font>
      <b/>
      <sz val="10"/>
      <name val="Calibri"/>
      <family val="2"/>
      <scheme val="minor"/>
    </font>
    <font>
      <b/>
      <sz val="13"/>
      <name val="Times New Roman"/>
      <family val="1"/>
    </font>
    <font>
      <b/>
      <sz val="11"/>
      <color rgb="FFFF0000"/>
      <name val="Calibri"/>
      <family val="2"/>
      <scheme val="minor"/>
    </font>
    <font>
      <b/>
      <sz val="20"/>
      <name val="Cambria"/>
      <family val="1"/>
      <scheme val="major"/>
    </font>
    <font>
      <b/>
      <sz val="16"/>
      <color theme="0"/>
      <name val="Cambria"/>
      <family val="1"/>
      <scheme val="major"/>
    </font>
    <font>
      <b/>
      <sz val="20"/>
      <color theme="0"/>
      <name val="Cambria"/>
      <family val="1"/>
      <scheme val="major"/>
    </font>
    <font>
      <b/>
      <sz val="14"/>
      <color rgb="FFFF0000"/>
      <name val="Times New Roman"/>
      <family val="1"/>
    </font>
    <font>
      <b/>
      <sz val="12"/>
      <name val="Times New Roman"/>
      <family val="1"/>
    </font>
    <font>
      <b/>
      <sz val="12"/>
      <color rgb="FFFF0000"/>
      <name val="Times New Roman"/>
      <family val="1"/>
    </font>
    <font>
      <b/>
      <sz val="12"/>
      <color theme="0"/>
      <name val="Times New Roman"/>
      <family val="1"/>
    </font>
    <font>
      <b/>
      <sz val="16"/>
      <color rgb="FFFF0000"/>
      <name val="Times New Roman"/>
      <family val="1"/>
    </font>
    <font>
      <sz val="14"/>
      <color rgb="FF00B050"/>
      <name val="Calibri"/>
      <family val="2"/>
      <scheme val="minor"/>
    </font>
    <font>
      <b/>
      <sz val="16"/>
      <color theme="3"/>
      <name val="Calibri"/>
      <family val="2"/>
    </font>
    <font>
      <b/>
      <sz val="16"/>
      <color theme="3"/>
      <name val="Times New Roman"/>
      <family val="1"/>
    </font>
    <font>
      <b/>
      <sz val="14"/>
      <color rgb="FF00B050"/>
      <name val="Times New Roman"/>
      <family val="1"/>
    </font>
    <font>
      <sz val="14"/>
      <color rgb="FFFF0000"/>
      <name val="Calibri"/>
      <family val="2"/>
    </font>
    <font>
      <b/>
      <sz val="16"/>
      <name val="Candara"/>
      <family val="2"/>
    </font>
    <font>
      <b/>
      <sz val="16"/>
      <color rgb="FF00B050"/>
      <name val="Cambria"/>
      <family val="1"/>
      <scheme val="major"/>
    </font>
    <font>
      <b/>
      <sz val="16"/>
      <color theme="1"/>
      <name val="Cambria"/>
      <family val="1"/>
      <scheme val="major"/>
    </font>
    <font>
      <b/>
      <sz val="18"/>
      <color theme="0"/>
      <name val="Candara"/>
      <family val="2"/>
    </font>
    <font>
      <b/>
      <sz val="16"/>
      <color rgb="FFFF0000"/>
      <name val="Calibri"/>
      <family val="2"/>
      <scheme val="minor"/>
    </font>
    <font>
      <b/>
      <sz val="18"/>
      <color rgb="FFFF0000"/>
      <name val="Calibri"/>
      <family val="2"/>
      <scheme val="minor"/>
    </font>
    <font>
      <sz val="14"/>
      <color rgb="FFFF0000"/>
      <name val="Calibri"/>
      <family val="2"/>
      <scheme val="minor"/>
    </font>
    <font>
      <b/>
      <sz val="9"/>
      <color theme="1"/>
      <name val="Calibri"/>
      <family val="2"/>
      <scheme val="minor"/>
    </font>
    <font>
      <b/>
      <sz val="12"/>
      <color rgb="FFFF0000"/>
      <name val="Calibri"/>
      <family val="2"/>
      <scheme val="minor"/>
    </font>
    <font>
      <sz val="11"/>
      <name val="Times New Roman"/>
      <family val="1"/>
    </font>
    <font>
      <sz val="18"/>
      <color indexed="8"/>
      <name val="Times New Roman"/>
      <family val="1"/>
    </font>
    <font>
      <b/>
      <i/>
      <sz val="12"/>
      <name val="Times New Roman"/>
      <family val="1"/>
    </font>
    <font>
      <b/>
      <i/>
      <sz val="10"/>
      <name val="Times New Roman"/>
      <family val="1"/>
    </font>
    <font>
      <b/>
      <i/>
      <sz val="8"/>
      <name val="Times New Roman"/>
      <family val="1"/>
    </font>
    <font>
      <i/>
      <sz val="11"/>
      <name val="Times New Roman"/>
      <family val="1"/>
    </font>
    <font>
      <i/>
      <sz val="10"/>
      <name val="Times New Roman"/>
      <family val="1"/>
    </font>
    <font>
      <b/>
      <i/>
      <sz val="14"/>
      <name val="Times New Roman"/>
      <family val="1"/>
    </font>
    <font>
      <b/>
      <i/>
      <sz val="11"/>
      <name val="Times New Roman"/>
      <family val="1"/>
    </font>
    <font>
      <b/>
      <sz val="11"/>
      <name val="Times New Roman"/>
      <family val="1"/>
    </font>
    <font>
      <b/>
      <sz val="12"/>
      <color rgb="FF00B050"/>
      <name val="Times New Roman"/>
      <family val="1"/>
    </font>
    <font>
      <b/>
      <sz val="16"/>
      <color rgb="FF00B050"/>
      <name val="Times New Roman"/>
      <family val="1"/>
    </font>
    <font>
      <sz val="18"/>
      <name val="Calibri"/>
      <family val="2"/>
      <scheme val="minor"/>
    </font>
    <font>
      <sz val="18"/>
      <name val="Traditional Arabic"/>
      <family val="1"/>
    </font>
    <font>
      <b/>
      <sz val="11"/>
      <color rgb="FF002060"/>
      <name val="Times New Roman"/>
      <family val="1"/>
    </font>
    <font>
      <sz val="11"/>
      <color theme="0"/>
      <name val="Calibri"/>
      <family val="2"/>
      <scheme val="minor"/>
    </font>
    <font>
      <b/>
      <sz val="12"/>
      <color rgb="FFFFFF00"/>
      <name val="Times New Roman"/>
      <family val="1"/>
    </font>
    <font>
      <sz val="7"/>
      <color theme="1"/>
      <name val="Times New Roman"/>
      <family val="1"/>
    </font>
    <font>
      <sz val="6"/>
      <color theme="1"/>
      <name val="Times New Roman"/>
      <family val="1"/>
    </font>
    <font>
      <sz val="8"/>
      <color theme="1"/>
      <name val="Times New Roman"/>
      <family val="1"/>
    </font>
    <font>
      <sz val="7"/>
      <color theme="1"/>
      <name val="Arial"/>
      <family val="2"/>
    </font>
    <font>
      <b/>
      <sz val="16"/>
      <color rgb="FFFF0000"/>
      <name val="Cambria"/>
      <family val="1"/>
      <scheme val="major"/>
    </font>
    <font>
      <b/>
      <sz val="18"/>
      <color rgb="FF66FF66"/>
      <name val="Cambria"/>
      <family val="1"/>
      <scheme val="major"/>
    </font>
    <font>
      <b/>
      <sz val="12"/>
      <color theme="1"/>
      <name val="Traditional Arabic"/>
      <charset val="178"/>
    </font>
    <font>
      <b/>
      <sz val="28"/>
      <color rgb="FF0000FF"/>
      <name val="Traditional Arabic"/>
      <charset val="178"/>
    </font>
    <font>
      <b/>
      <sz val="20"/>
      <name val="Traditional Arabic"/>
      <charset val="178"/>
    </font>
    <font>
      <b/>
      <sz val="22"/>
      <color rgb="FFFF0000"/>
      <name val="Traditional Arabic"/>
      <charset val="178"/>
    </font>
    <font>
      <b/>
      <sz val="14"/>
      <name val="Traditional Arabic"/>
      <charset val="178"/>
    </font>
    <font>
      <b/>
      <sz val="16"/>
      <color rgb="FFFF0000"/>
      <name val="Traditional Arabic"/>
      <charset val="178"/>
    </font>
    <font>
      <b/>
      <sz val="12"/>
      <name val="Traditional Arabic"/>
      <charset val="178"/>
    </font>
    <font>
      <b/>
      <sz val="16"/>
      <color rgb="FF00B050"/>
      <name val="Calibri"/>
      <family val="2"/>
      <scheme val="minor"/>
    </font>
    <font>
      <sz val="12"/>
      <color theme="1"/>
      <name val="Times New Roman"/>
      <family val="1"/>
    </font>
    <font>
      <b/>
      <sz val="15"/>
      <color rgb="FFFF0000"/>
      <name val="Times New Roman"/>
      <family val="1"/>
    </font>
    <font>
      <b/>
      <sz val="16"/>
      <color rgb="FFFF0000"/>
      <name val="Calibri"/>
      <family val="2"/>
    </font>
    <font>
      <b/>
      <sz val="14"/>
      <color rgb="FF002060"/>
      <name val="Arial"/>
      <family val="2"/>
    </font>
    <font>
      <b/>
      <sz val="14"/>
      <color rgb="FF000000"/>
      <name val="Calibri"/>
      <family val="2"/>
    </font>
    <font>
      <b/>
      <sz val="14"/>
      <color rgb="FF000000"/>
      <name val="Calibri"/>
      <family val="2"/>
      <scheme val="minor"/>
    </font>
    <font>
      <b/>
      <sz val="13.5"/>
      <color theme="1"/>
      <name val="Calibri"/>
      <family val="2"/>
      <scheme val="minor"/>
    </font>
    <font>
      <i/>
      <sz val="10"/>
      <color indexed="8"/>
      <name val="Times New Roman"/>
      <family val="1"/>
    </font>
    <font>
      <b/>
      <sz val="10"/>
      <name val="Times New Roman"/>
      <family val="1"/>
    </font>
    <font>
      <b/>
      <sz val="8"/>
      <name val="Times New Roman"/>
      <family val="1"/>
    </font>
    <font>
      <b/>
      <sz val="9"/>
      <name val="Times New Roman"/>
      <family val="1"/>
    </font>
    <font>
      <sz val="11"/>
      <name val="Courier"/>
      <family val="3"/>
    </font>
    <font>
      <b/>
      <sz val="14"/>
      <color rgb="FFFF3300"/>
      <name val="Calibri"/>
      <family val="2"/>
    </font>
    <font>
      <b/>
      <sz val="14"/>
      <color rgb="FFFF3300"/>
      <name val="Arial"/>
      <family val="2"/>
    </font>
    <font>
      <b/>
      <sz val="12"/>
      <color rgb="FFFF3300"/>
      <name val="Arial"/>
      <family val="2"/>
    </font>
  </fonts>
  <fills count="38">
    <fill>
      <patternFill patternType="none"/>
    </fill>
    <fill>
      <patternFill patternType="gray125"/>
    </fill>
    <fill>
      <patternFill patternType="solid">
        <fgColor rgb="FF0070C0"/>
        <bgColor indexed="64"/>
      </patternFill>
    </fill>
    <fill>
      <patternFill patternType="solid">
        <fgColor rgb="FF002060"/>
        <bgColor indexed="64"/>
      </patternFill>
    </fill>
    <fill>
      <patternFill patternType="solid">
        <fgColor theme="0"/>
        <bgColor indexed="64"/>
      </patternFill>
    </fill>
    <fill>
      <patternFill patternType="solid">
        <fgColor theme="4" tint="-0.499984740745262"/>
        <bgColor indexed="64"/>
      </patternFill>
    </fill>
    <fill>
      <patternFill patternType="solid">
        <fgColor theme="3"/>
        <bgColor indexed="64"/>
      </patternFill>
    </fill>
    <fill>
      <patternFill patternType="solid">
        <fgColor theme="3" tint="-0.249977111117893"/>
        <bgColor indexed="64"/>
      </patternFill>
    </fill>
    <fill>
      <patternFill patternType="solid">
        <fgColor theme="4" tint="0.79998168889431442"/>
        <bgColor indexed="64"/>
      </patternFill>
    </fill>
    <fill>
      <patternFill patternType="solid">
        <fgColor indexed="9"/>
        <bgColor indexed="64"/>
      </patternFill>
    </fill>
    <fill>
      <patternFill patternType="solid">
        <fgColor rgb="FFFFFF00"/>
        <bgColor indexed="64"/>
      </patternFill>
    </fill>
    <fill>
      <patternFill patternType="solid">
        <fgColor theme="3" tint="0.79998168889431442"/>
        <bgColor indexed="64"/>
      </patternFill>
    </fill>
    <fill>
      <patternFill patternType="solid">
        <fgColor indexed="13"/>
        <bgColor indexed="64"/>
      </patternFill>
    </fill>
    <fill>
      <patternFill patternType="solid">
        <fgColor theme="3" tint="0.39997558519241921"/>
        <bgColor indexed="64"/>
      </patternFill>
    </fill>
    <fill>
      <patternFill patternType="solid">
        <fgColor rgb="FF4F81BD"/>
        <bgColor indexed="64"/>
      </patternFill>
    </fill>
    <fill>
      <patternFill patternType="solid">
        <fgColor theme="4"/>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rgb="FFFAF1F0"/>
        <bgColor indexed="64"/>
      </patternFill>
    </fill>
    <fill>
      <patternFill patternType="solid">
        <fgColor theme="1"/>
        <bgColor indexed="64"/>
      </patternFill>
    </fill>
    <fill>
      <patternFill patternType="solid">
        <fgColor theme="5" tint="0.79998168889431442"/>
        <bgColor indexed="64"/>
      </patternFill>
    </fill>
    <fill>
      <patternFill patternType="solid">
        <fgColor rgb="FFE0E0E0"/>
        <bgColor indexed="64"/>
      </patternFill>
    </fill>
    <fill>
      <patternFill patternType="solid">
        <fgColor indexed="65"/>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theme="8" tint="0.39997558519241921"/>
        <bgColor indexed="64"/>
      </patternFill>
    </fill>
    <fill>
      <patternFill patternType="gray125">
        <bgColor rgb="FF002060"/>
      </patternFill>
    </fill>
    <fill>
      <patternFill patternType="solid">
        <fgColor theme="2"/>
        <bgColor indexed="64"/>
      </patternFill>
    </fill>
    <fill>
      <patternFill patternType="solid">
        <fgColor theme="8" tint="0.79998168889431442"/>
        <bgColor indexed="64"/>
      </patternFill>
    </fill>
    <fill>
      <patternFill patternType="solid">
        <fgColor indexed="47"/>
        <bgColor indexed="64"/>
      </patternFill>
    </fill>
    <fill>
      <patternFill patternType="solid">
        <fgColor rgb="FFBAE18F"/>
        <bgColor indexed="64"/>
      </patternFill>
    </fill>
    <fill>
      <patternFill patternType="solid">
        <fgColor rgb="FFCCFFFF"/>
        <bgColor indexed="64"/>
      </patternFill>
    </fill>
    <fill>
      <patternFill patternType="gray0625"/>
    </fill>
  </fills>
  <borders count="125">
    <border>
      <left/>
      <right/>
      <top/>
      <bottom/>
      <diagonal/>
    </border>
    <border>
      <left style="medium">
        <color indexed="64"/>
      </left>
      <right style="medium">
        <color indexed="64"/>
      </right>
      <top/>
      <bottom/>
      <diagonal/>
    </border>
    <border>
      <left style="thin">
        <color indexed="64"/>
      </left>
      <right style="thin">
        <color indexed="64"/>
      </right>
      <top style="thin">
        <color indexed="64"/>
      </top>
      <bottom style="thin">
        <color indexed="64"/>
      </bottom>
      <diagonal/>
    </border>
    <border>
      <left/>
      <right style="medium">
        <color theme="0"/>
      </right>
      <top style="thin">
        <color indexed="64"/>
      </top>
      <bottom style="thin">
        <color indexed="64"/>
      </bottom>
      <diagonal/>
    </border>
    <border>
      <left style="medium">
        <color theme="0"/>
      </left>
      <right/>
      <top/>
      <bottom style="thin">
        <color indexed="64"/>
      </bottom>
      <diagonal/>
    </border>
    <border>
      <left/>
      <right style="medium">
        <color theme="0"/>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theme="0"/>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thick">
        <color theme="0"/>
      </bottom>
      <diagonal/>
    </border>
    <border>
      <left style="thin">
        <color indexed="64"/>
      </left>
      <right style="thin">
        <color indexed="64"/>
      </right>
      <top/>
      <bottom style="thin">
        <color indexed="64"/>
      </bottom>
      <diagonal/>
    </border>
    <border>
      <left style="thin">
        <color indexed="64"/>
      </left>
      <right style="thin">
        <color indexed="64"/>
      </right>
      <top style="thick">
        <color rgb="FF4F81BD"/>
      </top>
      <bottom style="thick">
        <color rgb="FF4F81BD"/>
      </bottom>
      <diagonal/>
    </border>
    <border>
      <left style="thick">
        <color rgb="FF4F81BD"/>
      </left>
      <right style="medium">
        <color rgb="FF365F91"/>
      </right>
      <top/>
      <bottom/>
      <diagonal/>
    </border>
    <border>
      <left/>
      <right style="medium">
        <color rgb="FF365F91"/>
      </right>
      <top/>
      <bottom/>
      <diagonal/>
    </border>
    <border>
      <left style="medium">
        <color rgb="FF365F91"/>
      </left>
      <right style="medium">
        <color rgb="FF365F91"/>
      </right>
      <top/>
      <bottom/>
      <diagonal/>
    </border>
    <border>
      <left style="thick">
        <color rgb="FF4F81BD"/>
      </left>
      <right style="medium">
        <color rgb="FF365F91"/>
      </right>
      <top/>
      <bottom style="thick">
        <color rgb="FF4F81BD"/>
      </bottom>
      <diagonal/>
    </border>
    <border>
      <left/>
      <right style="medium">
        <color rgb="FF365F91"/>
      </right>
      <top/>
      <bottom style="thick">
        <color rgb="FF4F81BD"/>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thick">
        <color rgb="FF4F81BD"/>
      </bottom>
      <diagonal/>
    </border>
    <border>
      <left style="medium">
        <color theme="4"/>
      </left>
      <right style="medium">
        <color theme="4"/>
      </right>
      <top/>
      <bottom/>
      <diagonal/>
    </border>
    <border>
      <left style="medium">
        <color rgb="FF365F91"/>
      </left>
      <right style="medium">
        <color rgb="FF365F91"/>
      </right>
      <top style="thick">
        <color rgb="FF4F81BD"/>
      </top>
      <bottom style="thick">
        <color rgb="FF4F81BD"/>
      </bottom>
      <diagonal/>
    </border>
    <border>
      <left/>
      <right/>
      <top style="thick">
        <color rgb="FF4F81BD"/>
      </top>
      <bottom style="thick">
        <color rgb="FF4F81BD"/>
      </bottom>
      <diagonal/>
    </border>
    <border>
      <left style="thick">
        <color rgb="FF4F81BD"/>
      </left>
      <right/>
      <top style="thick">
        <color rgb="FF4F81BD"/>
      </top>
      <bottom style="thick">
        <color rgb="FF4F81BD"/>
      </bottom>
      <diagonal/>
    </border>
    <border>
      <left style="medium">
        <color indexed="64"/>
      </left>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medium">
        <color indexed="64"/>
      </top>
      <bottom style="medium">
        <color indexed="64"/>
      </bottom>
      <diagonal/>
    </border>
    <border>
      <left style="medium">
        <color theme="0"/>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style="double">
        <color indexed="64"/>
      </bottom>
      <diagonal/>
    </border>
    <border>
      <left style="medium">
        <color indexed="64"/>
      </left>
      <right style="medium">
        <color indexed="64"/>
      </right>
      <top style="double">
        <color indexed="64"/>
      </top>
      <bottom/>
      <diagonal/>
    </border>
    <border>
      <left style="medium">
        <color indexed="64"/>
      </left>
      <right style="medium">
        <color indexed="64"/>
      </right>
      <top style="thin">
        <color indexed="64"/>
      </top>
      <bottom style="double">
        <color indexed="64"/>
      </bottom>
      <diagonal/>
    </border>
    <border>
      <left style="medium">
        <color theme="5" tint="-0.24994659260841701"/>
      </left>
      <right style="medium">
        <color theme="5" tint="-0.24994659260841701"/>
      </right>
      <top style="medium">
        <color theme="5" tint="-0.24994659260841701"/>
      </top>
      <bottom style="medium">
        <color theme="5" tint="-0.24994659260841701"/>
      </bottom>
      <diagonal/>
    </border>
    <border>
      <left/>
      <right/>
      <top style="medium">
        <color theme="5" tint="-0.24994659260841701"/>
      </top>
      <bottom/>
      <diagonal/>
    </border>
    <border>
      <left style="medium">
        <color theme="3" tint="-0.24994659260841701"/>
      </left>
      <right/>
      <top/>
      <bottom/>
      <diagonal/>
    </border>
    <border>
      <left/>
      <right style="medium">
        <color theme="3" tint="-0.24994659260841701"/>
      </right>
      <top/>
      <bottom/>
      <diagonal/>
    </border>
    <border>
      <left style="thick">
        <color theme="0"/>
      </left>
      <right/>
      <top style="thick">
        <color rgb="FF4F81BD"/>
      </top>
      <bottom style="thick">
        <color rgb="FF4F81BD"/>
      </bottom>
      <diagonal/>
    </border>
    <border>
      <left style="thin">
        <color auto="1"/>
      </left>
      <right style="thin">
        <color auto="1"/>
      </right>
      <top style="thin">
        <color auto="1"/>
      </top>
      <bottom/>
      <diagonal/>
    </border>
    <border>
      <left/>
      <right style="medium">
        <color indexed="64"/>
      </right>
      <top style="medium">
        <color indexed="64"/>
      </top>
      <bottom style="medium">
        <color indexed="64"/>
      </bottom>
      <diagonal/>
    </border>
    <border>
      <left style="medium">
        <color rgb="FF0000FF"/>
      </left>
      <right/>
      <top style="medium">
        <color rgb="FF0000FF"/>
      </top>
      <bottom style="medium">
        <color rgb="FF0000FF"/>
      </bottom>
      <diagonal/>
    </border>
    <border>
      <left/>
      <right/>
      <top style="medium">
        <color rgb="FF0000FF"/>
      </top>
      <bottom style="medium">
        <color rgb="FF0000FF"/>
      </bottom>
      <diagonal/>
    </border>
    <border>
      <left/>
      <right style="medium">
        <color rgb="FF0000FF"/>
      </right>
      <top style="medium">
        <color rgb="FF0000FF"/>
      </top>
      <bottom style="medium">
        <color rgb="FF0000FF"/>
      </bottom>
      <diagonal/>
    </border>
    <border>
      <left style="medium">
        <color rgb="FF4F81BD"/>
      </left>
      <right style="medium">
        <color rgb="FF4F81BD"/>
      </right>
      <top style="medium">
        <color rgb="FF4F81BD"/>
      </top>
      <bottom style="medium">
        <color rgb="FF4F81BD"/>
      </bottom>
      <diagonal/>
    </border>
    <border>
      <left style="medium">
        <color rgb="FF4F81BD"/>
      </left>
      <right style="medium">
        <color rgb="FF4F81BD"/>
      </right>
      <top style="medium">
        <color rgb="FF4F81BD"/>
      </top>
      <bottom/>
      <diagonal/>
    </border>
    <border>
      <left style="medium">
        <color rgb="FF4F81BD"/>
      </left>
      <right style="medium">
        <color rgb="FF4F81BD"/>
      </right>
      <top/>
      <bottom style="medium">
        <color rgb="FF4F81BD"/>
      </bottom>
      <diagonal/>
    </border>
    <border>
      <left/>
      <right/>
      <top/>
      <bottom style="medium">
        <color rgb="FF4F81BD"/>
      </bottom>
      <diagonal/>
    </border>
    <border>
      <left style="medium">
        <color auto="1"/>
      </left>
      <right/>
      <top style="medium">
        <color auto="1"/>
      </top>
      <bottom/>
      <diagonal/>
    </border>
    <border>
      <left/>
      <right style="thin">
        <color auto="1"/>
      </right>
      <top style="medium">
        <color auto="1"/>
      </top>
      <bottom/>
      <diagonal/>
    </border>
    <border>
      <left style="thin">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medium">
        <color auto="1"/>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n">
        <color auto="1"/>
      </left>
      <right/>
      <top/>
      <bottom style="medium">
        <color auto="1"/>
      </bottom>
      <diagonal/>
    </border>
    <border>
      <left style="medium">
        <color auto="1"/>
      </left>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thin">
        <color auto="1"/>
      </left>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thin">
        <color auto="1"/>
      </top>
      <bottom style="medium">
        <color auto="1"/>
      </bottom>
      <diagonal/>
    </border>
    <border>
      <left style="medium">
        <color auto="1"/>
      </left>
      <right style="medium">
        <color auto="1"/>
      </right>
      <top style="thin">
        <color auto="1"/>
      </top>
      <bottom style="medium">
        <color auto="1"/>
      </bottom>
      <diagonal/>
    </border>
    <border>
      <left style="medium">
        <color rgb="FF365F91"/>
      </left>
      <right style="medium">
        <color rgb="FF365F91"/>
      </right>
      <top/>
      <bottom style="thick">
        <color rgb="FF365F9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style="medium">
        <color auto="1"/>
      </top>
      <bottom style="thin">
        <color indexed="64"/>
      </bottom>
      <diagonal/>
    </border>
    <border>
      <left/>
      <right style="medium">
        <color auto="1"/>
      </right>
      <top style="medium">
        <color auto="1"/>
      </top>
      <bottom style="thin">
        <color auto="1"/>
      </bottom>
      <diagonal/>
    </border>
    <border>
      <left/>
      <right/>
      <top style="medium">
        <color auto="1"/>
      </top>
      <bottom style="thin">
        <color auto="1"/>
      </bottom>
      <diagonal/>
    </border>
    <border>
      <left style="medium">
        <color auto="1"/>
      </left>
      <right style="medium">
        <color auto="1"/>
      </right>
      <top style="medium">
        <color auto="1"/>
      </top>
      <bottom style="thin">
        <color auto="1"/>
      </bottom>
      <diagonal/>
    </border>
    <border>
      <left/>
      <right style="thin">
        <color auto="1"/>
      </right>
      <top/>
      <bottom style="medium">
        <color auto="1"/>
      </bottom>
      <diagonal/>
    </border>
    <border>
      <left style="medium">
        <color rgb="FF4F81BD"/>
      </left>
      <right/>
      <top style="medium">
        <color rgb="FF4F81BD"/>
      </top>
      <bottom/>
      <diagonal/>
    </border>
    <border>
      <left/>
      <right style="medium">
        <color rgb="FF4F81BD"/>
      </right>
      <top style="medium">
        <color rgb="FF4F81BD"/>
      </top>
      <bottom/>
      <diagonal/>
    </border>
    <border>
      <left style="thin">
        <color auto="1"/>
      </left>
      <right/>
      <top/>
      <bottom/>
      <diagonal/>
    </border>
    <border>
      <left/>
      <right style="thin">
        <color auto="1"/>
      </right>
      <top/>
      <bottom/>
      <diagonal/>
    </border>
    <border>
      <left style="medium">
        <color theme="0"/>
      </left>
      <right style="thin">
        <color auto="1"/>
      </right>
      <top/>
      <bottom/>
      <diagonal/>
    </border>
    <border>
      <left style="medium">
        <color indexed="64"/>
      </left>
      <right style="thin">
        <color auto="1"/>
      </right>
      <top/>
      <bottom/>
      <diagonal/>
    </border>
    <border>
      <left style="thin">
        <color auto="1"/>
      </left>
      <right/>
      <top style="thin">
        <color indexed="64"/>
      </top>
      <bottom/>
      <diagonal/>
    </border>
    <border>
      <left/>
      <right/>
      <top style="medium">
        <color rgb="FF4F81BD"/>
      </top>
      <bottom/>
      <diagonal/>
    </border>
    <border>
      <left style="thin">
        <color auto="1"/>
      </left>
      <right style="medium">
        <color auto="1"/>
      </right>
      <top/>
      <bottom style="thin">
        <color indexed="64"/>
      </bottom>
      <diagonal/>
    </border>
    <border>
      <left/>
      <right style="thick">
        <color auto="1"/>
      </right>
      <top/>
      <bottom/>
      <diagonal/>
    </border>
    <border>
      <left/>
      <right style="thick">
        <color auto="1"/>
      </right>
      <top/>
      <bottom style="thin">
        <color indexed="64"/>
      </bottom>
      <diagonal/>
    </border>
    <border>
      <left style="thin">
        <color indexed="64"/>
      </left>
      <right style="thick">
        <color auto="1"/>
      </right>
      <top style="thin">
        <color indexed="64"/>
      </top>
      <bottom style="thin">
        <color indexed="64"/>
      </bottom>
      <diagonal/>
    </border>
    <border>
      <left/>
      <right style="thick">
        <color auto="1"/>
      </right>
      <top style="thin">
        <color indexed="64"/>
      </top>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top style="thin">
        <color indexed="64"/>
      </top>
      <bottom style="thin">
        <color indexed="64"/>
      </bottom>
      <diagonal/>
    </border>
    <border>
      <left style="thin">
        <color indexed="64"/>
      </left>
      <right/>
      <top style="dashed">
        <color indexed="64"/>
      </top>
      <bottom style="dashed">
        <color indexed="64"/>
      </bottom>
      <diagonal/>
    </border>
    <border>
      <left/>
      <right style="thick">
        <color indexed="64"/>
      </right>
      <top style="dashed">
        <color indexed="64"/>
      </top>
      <bottom style="dashed">
        <color indexed="64"/>
      </bottom>
      <diagonal/>
    </border>
    <border>
      <left style="thin">
        <color indexed="64"/>
      </left>
      <right style="thick">
        <color auto="1"/>
      </right>
      <top/>
      <bottom style="thin">
        <color indexed="64"/>
      </bottom>
      <diagonal/>
    </border>
    <border>
      <left style="thick">
        <color indexed="64"/>
      </left>
      <right/>
      <top style="thin">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s>
  <cellStyleXfs count="5">
    <xf numFmtId="0" fontId="0" fillId="0" borderId="0"/>
    <xf numFmtId="9" fontId="1" fillId="0" borderId="0" applyFont="0" applyFill="0" applyBorder="0" applyAlignment="0" applyProtection="0"/>
    <xf numFmtId="43" fontId="1" fillId="0" borderId="0" applyFont="0" applyFill="0" applyBorder="0" applyAlignment="0" applyProtection="0"/>
    <xf numFmtId="0" fontId="21" fillId="0" borderId="0"/>
    <xf numFmtId="0" fontId="111" fillId="0" borderId="0" applyNumberFormat="0" applyFill="0" applyBorder="0" applyAlignment="0" applyProtection="0">
      <alignment vertical="top"/>
      <protection locked="0"/>
    </xf>
  </cellStyleXfs>
  <cellXfs count="1128">
    <xf numFmtId="0" fontId="0" fillId="0" borderId="0" xfId="0"/>
    <xf numFmtId="0" fontId="0" fillId="4" borderId="0" xfId="0" applyFill="1"/>
    <xf numFmtId="0" fontId="5" fillId="4" borderId="0" xfId="0" applyFont="1" applyFill="1" applyAlignment="1">
      <alignment horizontal="right"/>
    </xf>
    <xf numFmtId="0" fontId="5" fillId="4" borderId="0" xfId="0" applyFont="1" applyFill="1"/>
    <xf numFmtId="0" fontId="5" fillId="4" borderId="0" xfId="0" applyFont="1" applyFill="1" applyAlignment="1">
      <alignment readingOrder="2"/>
    </xf>
    <xf numFmtId="0" fontId="3" fillId="3" borderId="0" xfId="0" applyFont="1" applyFill="1" applyAlignment="1">
      <alignment horizontal="center" readingOrder="2"/>
    </xf>
    <xf numFmtId="0" fontId="0" fillId="4" borderId="0" xfId="0" applyFill="1" applyAlignment="1">
      <alignment readingOrder="2"/>
    </xf>
    <xf numFmtId="0" fontId="2" fillId="3" borderId="0" xfId="0" applyFont="1" applyFill="1" applyAlignment="1">
      <alignment horizontal="center" readingOrder="2"/>
    </xf>
    <xf numFmtId="164" fontId="2" fillId="2" borderId="0" xfId="1" applyNumberFormat="1" applyFont="1" applyFill="1" applyAlignment="1">
      <alignment horizontal="center"/>
    </xf>
    <xf numFmtId="164" fontId="3" fillId="2" borderId="0" xfId="1" applyNumberFormat="1" applyFont="1" applyFill="1" applyAlignment="1">
      <alignment horizontal="center"/>
    </xf>
    <xf numFmtId="0" fontId="5" fillId="4" borderId="0" xfId="0" applyFont="1" applyFill="1" applyAlignment="1">
      <alignment horizontal="left"/>
    </xf>
    <xf numFmtId="164" fontId="5" fillId="4" borderId="0" xfId="1" applyNumberFormat="1" applyFont="1" applyFill="1" applyAlignment="1">
      <alignment horizontal="center"/>
    </xf>
    <xf numFmtId="1" fontId="5" fillId="4" borderId="0" xfId="0" applyNumberFormat="1" applyFont="1" applyFill="1" applyAlignment="1">
      <alignment horizontal="center"/>
    </xf>
    <xf numFmtId="9" fontId="5" fillId="4" borderId="0" xfId="1" applyNumberFormat="1" applyFont="1" applyFill="1" applyAlignment="1">
      <alignment horizontal="center"/>
    </xf>
    <xf numFmtId="164" fontId="3" fillId="3" borderId="0" xfId="1" applyNumberFormat="1" applyFont="1" applyFill="1" applyAlignment="1">
      <alignment horizontal="center"/>
    </xf>
    <xf numFmtId="0" fontId="4" fillId="3" borderId="0" xfId="0" applyFont="1" applyFill="1" applyAlignment="1">
      <alignment horizontal="center"/>
    </xf>
    <xf numFmtId="0" fontId="2" fillId="2" borderId="0" xfId="0" applyFont="1" applyFill="1" applyAlignment="1">
      <alignment horizontal="center"/>
    </xf>
    <xf numFmtId="0" fontId="2" fillId="3" borderId="0" xfId="0" applyFont="1" applyFill="1" applyAlignment="1">
      <alignment horizontal="center"/>
    </xf>
    <xf numFmtId="0" fontId="7" fillId="4" borderId="0" xfId="0" applyFont="1" applyFill="1" applyAlignment="1">
      <alignment horizontal="center" vertical="center"/>
    </xf>
    <xf numFmtId="0" fontId="8" fillId="0" borderId="0" xfId="0" applyFont="1"/>
    <xf numFmtId="0" fontId="9" fillId="4" borderId="0" xfId="0" applyFont="1" applyFill="1"/>
    <xf numFmtId="1" fontId="18" fillId="8" borderId="7" xfId="0" applyNumberFormat="1" applyFont="1" applyFill="1" applyBorder="1" applyAlignment="1">
      <alignment horizontal="center" vertical="center" wrapText="1"/>
    </xf>
    <xf numFmtId="1" fontId="18" fillId="8" borderId="8" xfId="0" applyNumberFormat="1" applyFont="1" applyFill="1" applyBorder="1" applyAlignment="1">
      <alignment horizontal="center" vertical="center" wrapText="1"/>
    </xf>
    <xf numFmtId="1" fontId="18" fillId="8" borderId="9" xfId="0" applyNumberFormat="1" applyFont="1" applyFill="1" applyBorder="1" applyAlignment="1">
      <alignment horizontal="center" vertical="center" wrapText="1"/>
    </xf>
    <xf numFmtId="0" fontId="13" fillId="3" borderId="0" xfId="0" applyFont="1" applyFill="1"/>
    <xf numFmtId="0" fontId="2" fillId="2" borderId="0" xfId="0" applyFont="1" applyFill="1" applyAlignment="1"/>
    <xf numFmtId="0" fontId="27" fillId="6" borderId="8" xfId="0" applyFont="1" applyFill="1" applyBorder="1" applyAlignment="1">
      <alignment horizontal="left" vertical="center"/>
    </xf>
    <xf numFmtId="0" fontId="28" fillId="4" borderId="8" xfId="0" applyFont="1" applyFill="1" applyBorder="1" applyAlignment="1">
      <alignment horizontal="center" vertical="center"/>
    </xf>
    <xf numFmtId="0" fontId="28" fillId="8" borderId="8" xfId="0" applyFont="1" applyFill="1" applyBorder="1" applyAlignment="1">
      <alignment horizontal="center" vertical="center" wrapText="1"/>
    </xf>
    <xf numFmtId="0" fontId="28" fillId="8" borderId="8" xfId="0" applyFont="1" applyFill="1" applyBorder="1" applyAlignment="1">
      <alignment horizontal="center" vertical="center"/>
    </xf>
    <xf numFmtId="0" fontId="25" fillId="3" borderId="2" xfId="0" applyFont="1" applyFill="1" applyBorder="1" applyAlignment="1">
      <alignment horizontal="center" vertical="center"/>
    </xf>
    <xf numFmtId="1" fontId="25" fillId="6" borderId="6" xfId="0" applyNumberFormat="1" applyFont="1" applyFill="1" applyBorder="1" applyAlignment="1">
      <alignment horizontal="center" vertical="center" wrapText="1" readingOrder="2"/>
    </xf>
    <xf numFmtId="1" fontId="25" fillId="6" borderId="7" xfId="0" applyNumberFormat="1" applyFont="1" applyFill="1" applyBorder="1" applyAlignment="1">
      <alignment horizontal="center" vertical="center" wrapText="1" readingOrder="2"/>
    </xf>
    <xf numFmtId="0" fontId="21" fillId="0" borderId="0" xfId="0" applyFont="1"/>
    <xf numFmtId="0" fontId="21" fillId="0" borderId="0" xfId="0" applyFont="1" applyAlignment="1">
      <alignment readingOrder="2"/>
    </xf>
    <xf numFmtId="0" fontId="30" fillId="0" borderId="2" xfId="0" applyFont="1" applyBorder="1" applyAlignment="1">
      <alignment horizontal="center"/>
    </xf>
    <xf numFmtId="165" fontId="30" fillId="0" borderId="2" xfId="0" applyNumberFormat="1" applyFont="1" applyBorder="1" applyAlignment="1">
      <alignment horizontal="center"/>
    </xf>
    <xf numFmtId="0" fontId="33" fillId="7" borderId="0" xfId="0" applyFont="1" applyFill="1" applyBorder="1" applyAlignment="1">
      <alignment horizontal="center"/>
    </xf>
    <xf numFmtId="164" fontId="34" fillId="7" borderId="0" xfId="1" applyNumberFormat="1" applyFont="1" applyFill="1" applyBorder="1" applyAlignment="1">
      <alignment horizontal="center" vertical="center"/>
    </xf>
    <xf numFmtId="0" fontId="35" fillId="4" borderId="0" xfId="0" applyFont="1" applyFill="1" applyBorder="1" applyAlignment="1">
      <alignment vertical="center"/>
    </xf>
    <xf numFmtId="165" fontId="35" fillId="4" borderId="0" xfId="1" applyNumberFormat="1" applyFont="1" applyFill="1" applyBorder="1" applyAlignment="1">
      <alignment horizontal="center" vertical="center"/>
    </xf>
    <xf numFmtId="164" fontId="35" fillId="4" borderId="0" xfId="1" applyNumberFormat="1" applyFont="1" applyFill="1" applyBorder="1" applyAlignment="1">
      <alignment horizontal="center" vertical="center"/>
    </xf>
    <xf numFmtId="17" fontId="38" fillId="4" borderId="0" xfId="0" quotePrefix="1" applyNumberFormat="1" applyFont="1" applyFill="1" applyBorder="1" applyAlignment="1">
      <alignment horizontal="center" vertical="center" wrapText="1"/>
    </xf>
    <xf numFmtId="16" fontId="38" fillId="4" borderId="0" xfId="0" quotePrefix="1" applyNumberFormat="1" applyFont="1" applyFill="1" applyBorder="1" applyAlignment="1">
      <alignment horizontal="center" vertical="center" wrapText="1"/>
    </xf>
    <xf numFmtId="0" fontId="32" fillId="11" borderId="0" xfId="0" applyFont="1" applyFill="1" applyBorder="1" applyAlignment="1">
      <alignment vertical="center"/>
    </xf>
    <xf numFmtId="0" fontId="32" fillId="4" borderId="0" xfId="0" applyFont="1" applyFill="1" applyBorder="1" applyAlignment="1">
      <alignment vertical="center"/>
    </xf>
    <xf numFmtId="164" fontId="38" fillId="4" borderId="0" xfId="1" applyNumberFormat="1" applyFont="1" applyFill="1" applyBorder="1" applyAlignment="1">
      <alignment horizontal="center" vertical="center"/>
    </xf>
    <xf numFmtId="165" fontId="38" fillId="4" borderId="0" xfId="0" applyNumberFormat="1" applyFont="1" applyFill="1" applyAlignment="1">
      <alignment horizontal="center" vertical="center"/>
    </xf>
    <xf numFmtId="0" fontId="37" fillId="4" borderId="0" xfId="0" applyFont="1" applyFill="1" applyAlignment="1">
      <alignment vertical="center"/>
    </xf>
    <xf numFmtId="0" fontId="38" fillId="4" borderId="0" xfId="0" applyFont="1" applyFill="1" applyBorder="1" applyAlignment="1">
      <alignment vertical="center" wrapText="1"/>
    </xf>
    <xf numFmtId="0" fontId="0" fillId="3" borderId="0" xfId="0" applyFill="1"/>
    <xf numFmtId="164" fontId="0" fillId="0" borderId="0" xfId="0" applyNumberFormat="1"/>
    <xf numFmtId="164" fontId="3" fillId="3" borderId="0" xfId="0" applyNumberFormat="1" applyFont="1" applyFill="1" applyAlignment="1">
      <alignment horizontal="center"/>
    </xf>
    <xf numFmtId="164" fontId="5" fillId="4" borderId="0" xfId="0" applyNumberFormat="1" applyFont="1" applyFill="1"/>
    <xf numFmtId="164" fontId="8" fillId="3" borderId="0" xfId="1" applyNumberFormat="1" applyFont="1" applyFill="1" applyAlignment="1">
      <alignment horizontal="center"/>
    </xf>
    <xf numFmtId="164" fontId="0" fillId="4" borderId="0" xfId="0" applyNumberFormat="1" applyFont="1" applyFill="1"/>
    <xf numFmtId="0" fontId="25" fillId="6" borderId="2" xfId="0" applyFont="1" applyFill="1" applyBorder="1" applyAlignment="1">
      <alignment horizontal="center" vertical="center" wrapText="1"/>
    </xf>
    <xf numFmtId="0" fontId="40" fillId="6" borderId="2" xfId="0" applyFont="1" applyFill="1" applyBorder="1" applyAlignment="1">
      <alignment horizontal="left" vertical="center"/>
    </xf>
    <xf numFmtId="1" fontId="22" fillId="9" borderId="2" xfId="0" applyNumberFormat="1" applyFont="1" applyFill="1" applyBorder="1" applyAlignment="1">
      <alignment horizontal="center" vertical="center"/>
    </xf>
    <xf numFmtId="165" fontId="22" fillId="9" borderId="2" xfId="0" applyNumberFormat="1" applyFont="1" applyFill="1" applyBorder="1" applyAlignment="1">
      <alignment horizontal="center" vertical="center"/>
    </xf>
    <xf numFmtId="0" fontId="5" fillId="0" borderId="0" xfId="0" applyFont="1"/>
    <xf numFmtId="1" fontId="25" fillId="6" borderId="2" xfId="0" applyNumberFormat="1" applyFont="1" applyFill="1" applyBorder="1" applyAlignment="1">
      <alignment horizontal="center" vertical="center"/>
    </xf>
    <xf numFmtId="0" fontId="4" fillId="2" borderId="0" xfId="0" applyFont="1" applyFill="1" applyAlignment="1">
      <alignment horizontal="right" readingOrder="2"/>
    </xf>
    <xf numFmtId="0" fontId="4" fillId="3" borderId="0" xfId="0" applyFont="1" applyFill="1" applyAlignment="1">
      <alignment horizontal="right" readingOrder="2"/>
    </xf>
    <xf numFmtId="0" fontId="43" fillId="2" borderId="0" xfId="0" applyFont="1" applyFill="1"/>
    <xf numFmtId="0" fontId="17" fillId="2" borderId="0" xfId="0" applyFont="1" applyFill="1" applyAlignment="1">
      <alignment horizontal="center"/>
    </xf>
    <xf numFmtId="0" fontId="44" fillId="12" borderId="14" xfId="0" applyFont="1" applyFill="1" applyBorder="1" applyAlignment="1">
      <alignment horizontal="left" vertical="center"/>
    </xf>
    <xf numFmtId="0" fontId="45" fillId="12" borderId="14" xfId="0" applyFont="1" applyFill="1" applyBorder="1" applyAlignment="1">
      <alignment vertical="center"/>
    </xf>
    <xf numFmtId="0" fontId="45" fillId="12" borderId="8" xfId="0" applyFont="1" applyFill="1" applyBorder="1" applyAlignment="1">
      <alignment vertical="center"/>
    </xf>
    <xf numFmtId="0" fontId="44" fillId="0" borderId="2" xfId="0" applyFont="1" applyBorder="1" applyAlignment="1">
      <alignment horizontal="left" vertical="center"/>
    </xf>
    <xf numFmtId="0" fontId="44" fillId="0" borderId="2" xfId="0" applyFont="1" applyFill="1" applyBorder="1" applyAlignment="1">
      <alignment horizontal="center" vertical="center"/>
    </xf>
    <xf numFmtId="0" fontId="44" fillId="2" borderId="0" xfId="0" applyFont="1" applyFill="1" applyAlignment="1">
      <alignment horizontal="left"/>
    </xf>
    <xf numFmtId="0" fontId="45" fillId="2" borderId="0" xfId="0" applyFont="1" applyFill="1" applyAlignment="1">
      <alignment horizontal="center"/>
    </xf>
    <xf numFmtId="0" fontId="45" fillId="12" borderId="14" xfId="0" applyFont="1" applyFill="1" applyBorder="1" applyAlignment="1">
      <alignment horizontal="center" vertical="center"/>
    </xf>
    <xf numFmtId="0" fontId="45" fillId="12" borderId="8" xfId="0" applyFont="1" applyFill="1" applyBorder="1" applyAlignment="1">
      <alignment horizontal="center" vertical="center"/>
    </xf>
    <xf numFmtId="0" fontId="44" fillId="12" borderId="9" xfId="0" applyFont="1" applyFill="1" applyBorder="1" applyAlignment="1">
      <alignment horizontal="left" vertical="center"/>
    </xf>
    <xf numFmtId="0" fontId="44" fillId="0" borderId="18" xfId="0" applyFont="1" applyBorder="1" applyAlignment="1">
      <alignment horizontal="left" vertical="center"/>
    </xf>
    <xf numFmtId="0" fontId="3" fillId="13" borderId="0" xfId="0" quotePrefix="1" applyFont="1" applyFill="1" applyAlignment="1">
      <alignment horizontal="center" vertical="center"/>
    </xf>
    <xf numFmtId="0" fontId="3" fillId="13" borderId="0" xfId="0" applyFont="1" applyFill="1" applyAlignment="1">
      <alignment horizontal="center" vertical="center"/>
    </xf>
    <xf numFmtId="0" fontId="46" fillId="10" borderId="2" xfId="0" applyFont="1" applyFill="1" applyBorder="1" applyAlignment="1">
      <alignment horizontal="center" vertical="center"/>
    </xf>
    <xf numFmtId="0" fontId="42" fillId="0" borderId="2" xfId="0" applyFont="1" applyBorder="1" applyAlignment="1">
      <alignment horizontal="center" vertical="center"/>
    </xf>
    <xf numFmtId="0" fontId="47" fillId="13" borderId="2" xfId="0" applyFont="1" applyFill="1" applyBorder="1"/>
    <xf numFmtId="0" fontId="42" fillId="13" borderId="2" xfId="0" applyFont="1" applyFill="1" applyBorder="1" applyAlignment="1">
      <alignment horizontal="center" vertical="center"/>
    </xf>
    <xf numFmtId="0" fontId="48" fillId="13" borderId="2" xfId="0" applyFont="1" applyFill="1" applyBorder="1" applyAlignment="1">
      <alignment horizontal="center" vertical="center"/>
    </xf>
    <xf numFmtId="164" fontId="36" fillId="4" borderId="0" xfId="1" applyNumberFormat="1" applyFont="1" applyFill="1" applyBorder="1" applyAlignment="1">
      <alignment horizontal="center" vertical="center"/>
    </xf>
    <xf numFmtId="165" fontId="36" fillId="4" borderId="0" xfId="0" applyNumberFormat="1" applyFont="1" applyFill="1" applyBorder="1" applyAlignment="1">
      <alignment horizontal="center" vertical="center"/>
    </xf>
    <xf numFmtId="0" fontId="38" fillId="4" borderId="0" xfId="0" applyFont="1" applyFill="1" applyAlignment="1">
      <alignment vertical="center"/>
    </xf>
    <xf numFmtId="165" fontId="36" fillId="11" borderId="0" xfId="0" applyNumberFormat="1" applyFont="1" applyFill="1" applyBorder="1" applyAlignment="1">
      <alignment horizontal="center" vertical="center"/>
    </xf>
    <xf numFmtId="164" fontId="36" fillId="11" borderId="0" xfId="1" applyNumberFormat="1" applyFont="1" applyFill="1" applyBorder="1" applyAlignment="1">
      <alignment horizontal="center" vertical="center"/>
    </xf>
    <xf numFmtId="0" fontId="39" fillId="11" borderId="0" xfId="0" applyFont="1" applyFill="1" applyBorder="1" applyAlignment="1">
      <alignment horizontal="right" vertical="center"/>
    </xf>
    <xf numFmtId="0" fontId="50" fillId="4" borderId="0" xfId="0" applyFont="1" applyFill="1" applyAlignment="1">
      <alignment horizontal="center" vertical="center"/>
    </xf>
    <xf numFmtId="0" fontId="50" fillId="3" borderId="0" xfId="0" applyFont="1" applyFill="1" applyBorder="1" applyAlignment="1">
      <alignment horizontal="center" vertical="center"/>
    </xf>
    <xf numFmtId="17" fontId="50" fillId="3" borderId="0" xfId="0" quotePrefix="1" applyNumberFormat="1" applyFont="1" applyFill="1" applyBorder="1" applyAlignment="1">
      <alignment horizontal="center" vertical="center" wrapText="1"/>
    </xf>
    <xf numFmtId="17" fontId="50" fillId="3" borderId="0" xfId="0" applyNumberFormat="1" applyFont="1" applyFill="1" applyBorder="1" applyAlignment="1">
      <alignment vertical="center" wrapText="1"/>
    </xf>
    <xf numFmtId="164" fontId="0" fillId="0" borderId="0" xfId="1" applyNumberFormat="1" applyFont="1"/>
    <xf numFmtId="0" fontId="43" fillId="2" borderId="0" xfId="0" applyFont="1" applyFill="1" applyAlignment="1">
      <alignment horizontal="center"/>
    </xf>
    <xf numFmtId="164" fontId="44" fillId="0" borderId="2" xfId="1" applyNumberFormat="1" applyFont="1" applyFill="1" applyBorder="1" applyAlignment="1">
      <alignment horizontal="center" vertical="center"/>
    </xf>
    <xf numFmtId="164" fontId="44" fillId="0" borderId="2" xfId="0" applyNumberFormat="1" applyFont="1" applyFill="1" applyBorder="1" applyAlignment="1">
      <alignment horizontal="center" vertical="center"/>
    </xf>
    <xf numFmtId="0" fontId="5" fillId="3" borderId="0" xfId="0" applyFont="1" applyFill="1" applyAlignment="1">
      <alignment horizontal="right"/>
    </xf>
    <xf numFmtId="0" fontId="9" fillId="4" borderId="0" xfId="0" applyFont="1" applyFill="1" applyAlignment="1"/>
    <xf numFmtId="165" fontId="5" fillId="4" borderId="0" xfId="0" applyNumberFormat="1" applyFont="1" applyFill="1" applyAlignment="1">
      <alignment horizontal="center"/>
    </xf>
    <xf numFmtId="165" fontId="5" fillId="4" borderId="0" xfId="0" applyNumberFormat="1" applyFont="1" applyFill="1" applyAlignment="1">
      <alignment horizontal="center" readingOrder="2"/>
    </xf>
    <xf numFmtId="0" fontId="51" fillId="0" borderId="0" xfId="0" applyFont="1"/>
    <xf numFmtId="0" fontId="52" fillId="3" borderId="0" xfId="0" applyFont="1" applyFill="1"/>
    <xf numFmtId="0" fontId="57" fillId="4" borderId="20" xfId="0" applyFont="1" applyFill="1" applyBorder="1" applyAlignment="1">
      <alignment horizontal="left" vertical="center"/>
    </xf>
    <xf numFmtId="3" fontId="59" fillId="0" borderId="0" xfId="2" applyNumberFormat="1" applyFont="1" applyFill="1" applyBorder="1" applyAlignment="1">
      <alignment horizontal="right"/>
    </xf>
    <xf numFmtId="0" fontId="57" fillId="4" borderId="23" xfId="0" applyFont="1" applyFill="1" applyBorder="1" applyAlignment="1">
      <alignment horizontal="left" vertical="center"/>
    </xf>
    <xf numFmtId="0" fontId="0" fillId="0" borderId="0" xfId="0" applyAlignment="1">
      <alignment horizontal="center"/>
    </xf>
    <xf numFmtId="3" fontId="59" fillId="0" borderId="0" xfId="2" applyNumberFormat="1" applyFont="1" applyBorder="1" applyAlignment="1"/>
    <xf numFmtId="3" fontId="20" fillId="4" borderId="0" xfId="2" applyNumberFormat="1" applyFont="1" applyFill="1" applyBorder="1" applyAlignment="1">
      <alignment vertical="center" wrapText="1"/>
    </xf>
    <xf numFmtId="3" fontId="60" fillId="4" borderId="0" xfId="2" applyNumberFormat="1" applyFont="1" applyFill="1" applyBorder="1" applyAlignment="1">
      <alignment vertical="center"/>
    </xf>
    <xf numFmtId="3" fontId="20" fillId="4" borderId="0" xfId="2" applyNumberFormat="1" applyFont="1" applyFill="1" applyBorder="1" applyAlignment="1">
      <alignment vertical="center"/>
    </xf>
    <xf numFmtId="0" fontId="61" fillId="0" borderId="0" xfId="0" applyFont="1"/>
    <xf numFmtId="3" fontId="20" fillId="4" borderId="0" xfId="2" applyNumberFormat="1" applyFont="1" applyFill="1" applyBorder="1" applyAlignment="1">
      <alignment horizontal="center" vertical="center" wrapText="1"/>
    </xf>
    <xf numFmtId="0" fontId="61" fillId="0" borderId="0" xfId="0" applyFont="1" applyAlignment="1">
      <alignment horizontal="center"/>
    </xf>
    <xf numFmtId="0" fontId="62" fillId="0" borderId="0" xfId="0" applyFont="1"/>
    <xf numFmtId="164" fontId="5" fillId="0" borderId="0" xfId="1" applyNumberFormat="1" applyFont="1"/>
    <xf numFmtId="9" fontId="0" fillId="0" borderId="0" xfId="1" applyFont="1"/>
    <xf numFmtId="164" fontId="9" fillId="4" borderId="0" xfId="0" applyNumberFormat="1" applyFont="1" applyFill="1"/>
    <xf numFmtId="0" fontId="65" fillId="4" borderId="0" xfId="0" applyFont="1" applyFill="1"/>
    <xf numFmtId="0" fontId="67" fillId="4" borderId="0" xfId="0" applyFont="1" applyFill="1" applyBorder="1" applyAlignment="1"/>
    <xf numFmtId="17" fontId="56" fillId="16" borderId="0" xfId="0" quotePrefix="1" applyNumberFormat="1" applyFont="1" applyFill="1" applyBorder="1" applyAlignment="1">
      <alignment horizontal="center" vertical="center"/>
    </xf>
    <xf numFmtId="0" fontId="56" fillId="16" borderId="0" xfId="0" applyFont="1" applyFill="1" applyBorder="1" applyAlignment="1">
      <alignment horizontal="center" vertical="center"/>
    </xf>
    <xf numFmtId="164" fontId="3" fillId="6" borderId="0" xfId="0" applyNumberFormat="1" applyFont="1" applyFill="1" applyAlignment="1">
      <alignment horizontal="center" vertical="center" readingOrder="2"/>
    </xf>
    <xf numFmtId="0" fontId="68" fillId="6" borderId="0" xfId="0" applyFont="1" applyFill="1" applyAlignment="1">
      <alignment horizontal="left" vertical="center"/>
    </xf>
    <xf numFmtId="0" fontId="69" fillId="4" borderId="0" xfId="0" applyFont="1" applyFill="1" applyBorder="1" applyAlignment="1">
      <alignment horizontal="center" vertical="center"/>
    </xf>
    <xf numFmtId="165" fontId="69" fillId="4" borderId="0" xfId="0" applyNumberFormat="1" applyFont="1" applyFill="1" applyBorder="1" applyAlignment="1">
      <alignment horizontal="center" vertical="center"/>
    </xf>
    <xf numFmtId="164" fontId="65" fillId="4" borderId="0" xfId="1" applyNumberFormat="1" applyFont="1" applyFill="1" applyBorder="1" applyAlignment="1">
      <alignment horizontal="center" vertical="center"/>
    </xf>
    <xf numFmtId="164" fontId="70" fillId="4" borderId="0" xfId="1" applyNumberFormat="1" applyFont="1" applyFill="1"/>
    <xf numFmtId="0" fontId="71" fillId="4" borderId="0" xfId="0" applyFont="1" applyFill="1" applyAlignment="1">
      <alignment horizontal="right" readingOrder="2"/>
    </xf>
    <xf numFmtId="0" fontId="66" fillId="4" borderId="0" xfId="0" applyFont="1" applyFill="1" applyAlignment="1">
      <alignment horizontal="right" readingOrder="2"/>
    </xf>
    <xf numFmtId="0" fontId="65" fillId="4" borderId="0" xfId="0" applyFont="1" applyFill="1" applyBorder="1" applyAlignment="1">
      <alignment horizontal="left" vertical="center"/>
    </xf>
    <xf numFmtId="1" fontId="61" fillId="4" borderId="0" xfId="3" applyNumberFormat="1" applyFont="1" applyFill="1" applyAlignment="1">
      <alignment horizontal="center"/>
    </xf>
    <xf numFmtId="164" fontId="72" fillId="4" borderId="0" xfId="0" applyNumberFormat="1" applyFont="1" applyFill="1" applyAlignment="1">
      <alignment horizontal="center" vertical="center"/>
    </xf>
    <xf numFmtId="1" fontId="72" fillId="4" borderId="0" xfId="0" applyNumberFormat="1" applyFont="1" applyFill="1" applyAlignment="1">
      <alignment horizontal="center" vertical="center"/>
    </xf>
    <xf numFmtId="1" fontId="73" fillId="4" borderId="0" xfId="3" applyNumberFormat="1" applyFont="1" applyFill="1" applyAlignment="1">
      <alignment horizontal="center"/>
    </xf>
    <xf numFmtId="0" fontId="72" fillId="4" borderId="0" xfId="0" applyFont="1" applyFill="1" applyAlignment="1">
      <alignment horizontal="right" readingOrder="2"/>
    </xf>
    <xf numFmtId="0" fontId="74" fillId="4" borderId="0" xfId="0" applyFont="1" applyFill="1" applyBorder="1" applyAlignment="1">
      <alignment horizontal="center" vertical="center"/>
    </xf>
    <xf numFmtId="0" fontId="66" fillId="4" borderId="0" xfId="0" applyFont="1" applyFill="1"/>
    <xf numFmtId="1" fontId="21" fillId="0" borderId="0" xfId="3" applyNumberFormat="1"/>
    <xf numFmtId="0" fontId="21" fillId="4" borderId="0" xfId="0" applyFont="1" applyFill="1"/>
    <xf numFmtId="0" fontId="21" fillId="4" borderId="0" xfId="0" applyFont="1" applyFill="1" applyAlignment="1">
      <alignment horizontal="left" indent="2" readingOrder="1"/>
    </xf>
    <xf numFmtId="165" fontId="61" fillId="0" borderId="0" xfId="0" applyNumberFormat="1" applyFont="1"/>
    <xf numFmtId="0" fontId="54" fillId="0" borderId="0" xfId="0" applyFont="1" applyAlignment="1">
      <alignment horizontal="center"/>
    </xf>
    <xf numFmtId="0" fontId="64" fillId="4" borderId="0" xfId="0" applyFont="1" applyFill="1"/>
    <xf numFmtId="0" fontId="77" fillId="15" borderId="0" xfId="0" applyFont="1" applyFill="1" applyBorder="1" applyAlignment="1"/>
    <xf numFmtId="0" fontId="17" fillId="15" borderId="0" xfId="0" applyFont="1" applyFill="1" applyAlignment="1">
      <alignment horizontal="center" vertical="center" wrapText="1"/>
    </xf>
    <xf numFmtId="164" fontId="30" fillId="4" borderId="0" xfId="1" applyNumberFormat="1" applyFont="1" applyFill="1" applyBorder="1" applyAlignment="1">
      <alignment horizontal="center" vertical="center"/>
    </xf>
    <xf numFmtId="0" fontId="28" fillId="4" borderId="0" xfId="0" applyFont="1" applyFill="1" applyBorder="1" applyAlignment="1">
      <alignment horizontal="center" vertical="center"/>
    </xf>
    <xf numFmtId="9" fontId="22" fillId="4" borderId="0" xfId="1" applyNumberFormat="1" applyFont="1" applyFill="1" applyBorder="1" applyAlignment="1">
      <alignment horizontal="center" vertical="center"/>
    </xf>
    <xf numFmtId="164" fontId="25" fillId="4" borderId="0" xfId="1" applyNumberFormat="1" applyFont="1" applyFill="1" applyBorder="1" applyAlignment="1">
      <alignment horizontal="center" vertical="center"/>
    </xf>
    <xf numFmtId="164" fontId="30" fillId="4" borderId="0" xfId="1" applyNumberFormat="1" applyFont="1" applyFill="1"/>
    <xf numFmtId="0" fontId="30" fillId="4" borderId="0" xfId="0" applyFont="1" applyFill="1" applyBorder="1"/>
    <xf numFmtId="1" fontId="3" fillId="2" borderId="0" xfId="0" applyNumberFormat="1" applyFont="1" applyFill="1" applyAlignment="1">
      <alignment horizontal="center" readingOrder="2"/>
    </xf>
    <xf numFmtId="0" fontId="79" fillId="0" borderId="0" xfId="3" applyFont="1" applyBorder="1" applyAlignment="1">
      <alignment vertical="center" wrapText="1"/>
    </xf>
    <xf numFmtId="0" fontId="72" fillId="4" borderId="0" xfId="0" applyFont="1" applyFill="1"/>
    <xf numFmtId="0" fontId="2" fillId="16" borderId="0" xfId="0" applyFont="1" applyFill="1" applyBorder="1" applyAlignment="1">
      <alignment horizontal="center" vertical="center"/>
    </xf>
    <xf numFmtId="0" fontId="81" fillId="0" borderId="0" xfId="3" applyFont="1" applyAlignment="1"/>
    <xf numFmtId="165" fontId="0" fillId="0" borderId="0" xfId="0" applyNumberFormat="1"/>
    <xf numFmtId="1" fontId="56" fillId="14" borderId="21" xfId="0" applyNumberFormat="1" applyFont="1" applyFill="1" applyBorder="1" applyAlignment="1">
      <alignment horizontal="center" vertical="center"/>
    </xf>
    <xf numFmtId="1" fontId="57" fillId="4" borderId="0" xfId="0" applyNumberFormat="1" applyFont="1" applyFill="1" applyBorder="1" applyAlignment="1">
      <alignment horizontal="center" vertical="center" wrapText="1"/>
    </xf>
    <xf numFmtId="1" fontId="57" fillId="4" borderId="24" xfId="0" applyNumberFormat="1" applyFont="1" applyFill="1" applyBorder="1" applyAlignment="1">
      <alignment horizontal="center" vertical="center"/>
    </xf>
    <xf numFmtId="1" fontId="57" fillId="4" borderId="34" xfId="0" applyNumberFormat="1" applyFont="1" applyFill="1" applyBorder="1" applyAlignment="1">
      <alignment horizontal="center" vertical="center" wrapText="1"/>
    </xf>
    <xf numFmtId="0" fontId="58" fillId="0" borderId="19" xfId="0" applyFont="1" applyBorder="1" applyAlignment="1">
      <alignment horizontal="center" vertical="center" wrapText="1"/>
    </xf>
    <xf numFmtId="1" fontId="82" fillId="4" borderId="21" xfId="0" applyNumberFormat="1" applyFont="1" applyFill="1" applyBorder="1" applyAlignment="1">
      <alignment horizontal="center" vertical="center"/>
    </xf>
    <xf numFmtId="1" fontId="82" fillId="4" borderId="0" xfId="0" applyNumberFormat="1" applyFont="1" applyFill="1" applyBorder="1" applyAlignment="1">
      <alignment horizontal="center" vertical="center"/>
    </xf>
    <xf numFmtId="1" fontId="57" fillId="4" borderId="24" xfId="1" applyNumberFormat="1" applyFont="1" applyFill="1" applyBorder="1" applyAlignment="1">
      <alignment horizontal="center" vertical="center"/>
    </xf>
    <xf numFmtId="1" fontId="60" fillId="4" borderId="21" xfId="0" applyNumberFormat="1" applyFont="1" applyFill="1" applyBorder="1" applyAlignment="1">
      <alignment horizontal="center" vertical="center"/>
    </xf>
    <xf numFmtId="1" fontId="20" fillId="4" borderId="22" xfId="0" applyNumberFormat="1" applyFont="1" applyFill="1" applyBorder="1" applyAlignment="1">
      <alignment horizontal="center" vertical="center" wrapText="1"/>
    </xf>
    <xf numFmtId="1" fontId="20" fillId="4" borderId="0" xfId="0" applyNumberFormat="1" applyFont="1" applyFill="1" applyBorder="1" applyAlignment="1">
      <alignment horizontal="center" vertical="center" wrapText="1"/>
    </xf>
    <xf numFmtId="0" fontId="82" fillId="4" borderId="20" xfId="0" applyFont="1" applyFill="1" applyBorder="1" applyAlignment="1">
      <alignment vertical="top"/>
    </xf>
    <xf numFmtId="16" fontId="55" fillId="4" borderId="35" xfId="0" quotePrefix="1" applyNumberFormat="1" applyFont="1" applyFill="1" applyBorder="1" applyAlignment="1">
      <alignment horizontal="center" vertical="center" wrapText="1"/>
    </xf>
    <xf numFmtId="0" fontId="61" fillId="4" borderId="0" xfId="0" applyFont="1" applyFill="1"/>
    <xf numFmtId="0" fontId="84" fillId="3" borderId="39" xfId="0" applyFont="1" applyFill="1" applyBorder="1" applyAlignment="1">
      <alignment horizontal="center" wrapText="1"/>
    </xf>
    <xf numFmtId="0" fontId="62" fillId="8" borderId="26" xfId="0" applyFont="1" applyFill="1" applyBorder="1"/>
    <xf numFmtId="0" fontId="20" fillId="8" borderId="26" xfId="0" applyFont="1" applyFill="1" applyBorder="1" applyAlignment="1">
      <alignment horizontal="center"/>
    </xf>
    <xf numFmtId="0" fontId="62" fillId="8" borderId="31" xfId="0" applyFont="1" applyFill="1" applyBorder="1"/>
    <xf numFmtId="0" fontId="20" fillId="8" borderId="31" xfId="0" applyFont="1" applyFill="1" applyBorder="1" applyAlignment="1">
      <alignment horizontal="center"/>
    </xf>
    <xf numFmtId="0" fontId="62" fillId="8" borderId="40" xfId="0" applyFont="1" applyFill="1" applyBorder="1"/>
    <xf numFmtId="0" fontId="20" fillId="8" borderId="41" xfId="0" applyFont="1" applyFill="1" applyBorder="1" applyAlignment="1">
      <alignment horizontal="center"/>
    </xf>
    <xf numFmtId="0" fontId="62" fillId="8" borderId="42" xfId="0" applyFont="1" applyFill="1" applyBorder="1"/>
    <xf numFmtId="0" fontId="20" fillId="8" borderId="42" xfId="0" applyFont="1" applyFill="1" applyBorder="1" applyAlignment="1">
      <alignment horizontal="center"/>
    </xf>
    <xf numFmtId="0" fontId="14" fillId="3" borderId="45" xfId="0" applyFont="1" applyFill="1" applyBorder="1" applyAlignment="1">
      <alignment horizontal="center" vertical="center" wrapText="1"/>
    </xf>
    <xf numFmtId="0" fontId="85" fillId="3" borderId="46" xfId="0" applyFont="1" applyFill="1" applyBorder="1" applyAlignment="1">
      <alignment horizontal="center" vertical="center" wrapText="1"/>
    </xf>
    <xf numFmtId="0" fontId="76" fillId="4" borderId="47" xfId="0" applyFont="1" applyFill="1" applyBorder="1" applyAlignment="1">
      <alignment vertical="center"/>
    </xf>
    <xf numFmtId="0" fontId="20" fillId="4" borderId="2" xfId="0" applyFont="1" applyFill="1" applyBorder="1" applyAlignment="1">
      <alignment horizontal="center" vertical="center"/>
    </xf>
    <xf numFmtId="0" fontId="20" fillId="4" borderId="6" xfId="0" applyFont="1" applyFill="1" applyBorder="1" applyAlignment="1">
      <alignment horizontal="center" vertical="center"/>
    </xf>
    <xf numFmtId="0" fontId="80" fillId="16" borderId="48" xfId="0" applyFont="1" applyFill="1" applyBorder="1" applyAlignment="1">
      <alignment vertical="center"/>
    </xf>
    <xf numFmtId="0" fontId="10" fillId="16" borderId="2" xfId="0" applyFont="1" applyFill="1" applyBorder="1" applyAlignment="1">
      <alignment horizontal="center" vertical="center"/>
    </xf>
    <xf numFmtId="0" fontId="20" fillId="4" borderId="30" xfId="0" applyFont="1" applyFill="1" applyBorder="1" applyAlignment="1">
      <alignment horizontal="center" vertical="center"/>
    </xf>
    <xf numFmtId="0" fontId="20" fillId="4" borderId="8" xfId="0" applyFont="1" applyFill="1" applyBorder="1" applyAlignment="1">
      <alignment horizontal="center" vertical="center"/>
    </xf>
    <xf numFmtId="0" fontId="80" fillId="16" borderId="49" xfId="0" applyFont="1" applyFill="1" applyBorder="1" applyAlignment="1">
      <alignment vertical="center"/>
    </xf>
    <xf numFmtId="0" fontId="10" fillId="16" borderId="6" xfId="0" applyFont="1" applyFill="1" applyBorder="1" applyAlignment="1">
      <alignment horizontal="center" vertical="center"/>
    </xf>
    <xf numFmtId="0" fontId="80" fillId="16" borderId="27" xfId="0" applyFont="1" applyFill="1" applyBorder="1" applyAlignment="1">
      <alignment vertical="center"/>
    </xf>
    <xf numFmtId="0" fontId="10" fillId="16" borderId="6" xfId="0" applyFont="1" applyFill="1" applyBorder="1" applyAlignment="1">
      <alignment horizontal="center"/>
    </xf>
    <xf numFmtId="0" fontId="80" fillId="4" borderId="27" xfId="0" applyFont="1" applyFill="1" applyBorder="1" applyAlignment="1">
      <alignment vertical="center"/>
    </xf>
    <xf numFmtId="0" fontId="10" fillId="4" borderId="0" xfId="0" applyFont="1" applyFill="1" applyBorder="1" applyAlignment="1">
      <alignment horizontal="center"/>
    </xf>
    <xf numFmtId="0" fontId="85" fillId="3" borderId="32" xfId="0" applyFont="1" applyFill="1" applyBorder="1" applyAlignment="1">
      <alignment horizontal="left"/>
    </xf>
    <xf numFmtId="0" fontId="85" fillId="3" borderId="29" xfId="0" applyFont="1" applyFill="1" applyBorder="1" applyAlignment="1">
      <alignment horizontal="center"/>
    </xf>
    <xf numFmtId="0" fontId="20" fillId="8" borderId="40" xfId="0" applyFont="1" applyFill="1" applyBorder="1" applyAlignment="1">
      <alignment horizontal="center"/>
    </xf>
    <xf numFmtId="0" fontId="20" fillId="8" borderId="51" xfId="0" applyFont="1" applyFill="1" applyBorder="1" applyAlignment="1">
      <alignment horizontal="center"/>
    </xf>
    <xf numFmtId="0" fontId="20" fillId="8" borderId="10" xfId="0" applyFont="1" applyFill="1" applyBorder="1" applyAlignment="1">
      <alignment horizontal="center"/>
    </xf>
    <xf numFmtId="0" fontId="20" fillId="8" borderId="1" xfId="0" applyFont="1" applyFill="1" applyBorder="1" applyAlignment="1">
      <alignment horizontal="center"/>
    </xf>
    <xf numFmtId="0" fontId="20" fillId="8" borderId="52" xfId="0" applyFont="1" applyFill="1" applyBorder="1" applyAlignment="1">
      <alignment horizontal="center"/>
    </xf>
    <xf numFmtId="165" fontId="20" fillId="4" borderId="22" xfId="1" applyNumberFormat="1" applyFont="1" applyFill="1" applyBorder="1" applyAlignment="1">
      <alignment horizontal="center" vertical="center"/>
    </xf>
    <xf numFmtId="0" fontId="88" fillId="4" borderId="0" xfId="0" applyFont="1" applyFill="1"/>
    <xf numFmtId="0" fontId="25" fillId="4" borderId="0" xfId="0" applyFont="1" applyFill="1" applyAlignment="1"/>
    <xf numFmtId="0" fontId="89" fillId="4" borderId="0" xfId="0" applyFont="1" applyFill="1"/>
    <xf numFmtId="0" fontId="90" fillId="0" borderId="0" xfId="0" applyFont="1"/>
    <xf numFmtId="0" fontId="88" fillId="2" borderId="0" xfId="0" applyFont="1" applyFill="1" applyAlignment="1">
      <alignment vertical="center"/>
    </xf>
    <xf numFmtId="0" fontId="25" fillId="4" borderId="0" xfId="0" applyFont="1" applyFill="1" applyAlignment="1">
      <alignment horizontal="center" vertical="center"/>
    </xf>
    <xf numFmtId="0" fontId="88" fillId="0" borderId="0" xfId="0" applyFont="1" applyAlignment="1">
      <alignment vertical="center"/>
    </xf>
    <xf numFmtId="0" fontId="15" fillId="3" borderId="0" xfId="0" applyFont="1" applyFill="1" applyAlignment="1">
      <alignment horizontal="center" vertical="center"/>
    </xf>
    <xf numFmtId="0" fontId="89" fillId="2" borderId="0" xfId="0" applyFont="1" applyFill="1" applyAlignment="1">
      <alignment vertical="center"/>
    </xf>
    <xf numFmtId="0" fontId="15" fillId="4" borderId="0" xfId="0" applyFont="1" applyFill="1" applyAlignment="1">
      <alignment horizontal="center" vertical="center"/>
    </xf>
    <xf numFmtId="0" fontId="89" fillId="0" borderId="0" xfId="0" applyFont="1" applyAlignment="1">
      <alignment vertical="center"/>
    </xf>
    <xf numFmtId="0" fontId="15" fillId="2" borderId="0" xfId="0" applyFont="1" applyFill="1" applyAlignment="1">
      <alignment horizontal="center" vertical="center"/>
    </xf>
    <xf numFmtId="164" fontId="15" fillId="2" borderId="0" xfId="1" applyNumberFormat="1" applyFont="1" applyFill="1" applyAlignment="1">
      <alignment horizontal="center" vertical="center"/>
    </xf>
    <xf numFmtId="165" fontId="15" fillId="2" borderId="0" xfId="0" applyNumberFormat="1" applyFont="1" applyFill="1" applyAlignment="1">
      <alignment horizontal="center" vertical="center"/>
    </xf>
    <xf numFmtId="1" fontId="89" fillId="4" borderId="0" xfId="0" applyNumberFormat="1" applyFont="1" applyFill="1" applyAlignment="1">
      <alignment horizontal="center" vertical="center"/>
    </xf>
    <xf numFmtId="164" fontId="15" fillId="3" borderId="0" xfId="1" applyNumberFormat="1" applyFont="1" applyFill="1" applyAlignment="1">
      <alignment horizontal="center" vertical="center"/>
    </xf>
    <xf numFmtId="0" fontId="91" fillId="4" borderId="0" xfId="0" applyFont="1" applyFill="1" applyAlignment="1">
      <alignment horizontal="right"/>
    </xf>
    <xf numFmtId="0" fontId="91" fillId="4" borderId="0" xfId="0" applyFont="1" applyFill="1" applyAlignment="1">
      <alignment horizontal="left" vertical="center"/>
    </xf>
    <xf numFmtId="17" fontId="92" fillId="15" borderId="0" xfId="0" applyNumberFormat="1" applyFont="1" applyFill="1" applyBorder="1" applyAlignment="1">
      <alignment vertical="center"/>
    </xf>
    <xf numFmtId="9" fontId="57" fillId="8" borderId="0" xfId="0" applyNumberFormat="1" applyFont="1" applyFill="1" applyAlignment="1">
      <alignment horizontal="center" vertical="center"/>
    </xf>
    <xf numFmtId="0" fontId="49" fillId="3" borderId="0" xfId="0" applyFont="1" applyFill="1" applyAlignment="1">
      <alignment horizontal="center" vertical="center"/>
    </xf>
    <xf numFmtId="0" fontId="0" fillId="18" borderId="0" xfId="0" applyFill="1"/>
    <xf numFmtId="0" fontId="15" fillId="18" borderId="0" xfId="0" applyFont="1" applyFill="1" applyAlignment="1">
      <alignment horizontal="center" vertical="center"/>
    </xf>
    <xf numFmtId="0" fontId="93" fillId="19" borderId="53" xfId="0" applyFont="1" applyFill="1" applyBorder="1" applyAlignment="1">
      <alignment horizontal="center" vertical="center"/>
    </xf>
    <xf numFmtId="0" fontId="93" fillId="19" borderId="53" xfId="0" applyFont="1" applyFill="1" applyBorder="1" applyAlignment="1">
      <alignment horizontal="center" vertical="center" wrapText="1"/>
    </xf>
    <xf numFmtId="0" fontId="28" fillId="20" borderId="53" xfId="0" applyFont="1" applyFill="1" applyBorder="1" applyAlignment="1">
      <alignment horizontal="center" vertical="center" wrapText="1"/>
    </xf>
    <xf numFmtId="0" fontId="94" fillId="20" borderId="53" xfId="0" applyFont="1" applyFill="1" applyBorder="1" applyAlignment="1">
      <alignment horizontal="center" vertical="center"/>
    </xf>
    <xf numFmtId="0" fontId="95" fillId="19" borderId="53" xfId="0" applyFont="1" applyFill="1" applyBorder="1" applyAlignment="1">
      <alignment horizontal="center" vertical="center"/>
    </xf>
    <xf numFmtId="0" fontId="28" fillId="20" borderId="53" xfId="0" applyFont="1" applyFill="1" applyBorder="1" applyAlignment="1">
      <alignment horizontal="center" vertical="center"/>
    </xf>
    <xf numFmtId="0" fontId="25" fillId="4" borderId="54" xfId="0" applyFont="1" applyFill="1" applyBorder="1" applyAlignment="1">
      <alignment horizontal="center" vertical="center"/>
    </xf>
    <xf numFmtId="0" fontId="77" fillId="4" borderId="54" xfId="0" applyFont="1" applyFill="1" applyBorder="1" applyAlignment="1">
      <alignment horizontal="center" vertical="center"/>
    </xf>
    <xf numFmtId="0" fontId="47" fillId="4" borderId="54" xfId="0" applyFont="1" applyFill="1" applyBorder="1"/>
    <xf numFmtId="0" fontId="0" fillId="0" borderId="0" xfId="0" applyAlignment="1">
      <alignment horizontal="left"/>
    </xf>
    <xf numFmtId="0" fontId="33" fillId="4" borderId="0" xfId="0" applyFont="1" applyFill="1"/>
    <xf numFmtId="0" fontId="70" fillId="0" borderId="0" xfId="0" applyFont="1"/>
    <xf numFmtId="0" fontId="26" fillId="0" borderId="0" xfId="0" applyFont="1"/>
    <xf numFmtId="0" fontId="103" fillId="0" borderId="0" xfId="0" applyFont="1"/>
    <xf numFmtId="0" fontId="105" fillId="16" borderId="25" xfId="0" applyFont="1" applyFill="1" applyBorder="1" applyAlignment="1">
      <alignment horizontal="center"/>
    </xf>
    <xf numFmtId="0" fontId="66" fillId="4" borderId="25" xfId="0" applyFont="1" applyFill="1" applyBorder="1" applyAlignment="1">
      <alignment horizontal="center" vertical="center"/>
    </xf>
    <xf numFmtId="0" fontId="66" fillId="8" borderId="25" xfId="0" applyFont="1" applyFill="1" applyBorder="1" applyAlignment="1">
      <alignment horizontal="center" vertical="center"/>
    </xf>
    <xf numFmtId="0" fontId="26" fillId="0" borderId="0" xfId="0" applyFont="1" applyAlignment="1">
      <alignment vertical="center"/>
    </xf>
    <xf numFmtId="0" fontId="106" fillId="16" borderId="55" xfId="0" applyFont="1" applyFill="1" applyBorder="1" applyAlignment="1">
      <alignment horizontal="center"/>
    </xf>
    <xf numFmtId="0" fontId="66" fillId="4" borderId="55" xfId="0" applyFont="1" applyFill="1" applyBorder="1" applyAlignment="1">
      <alignment horizontal="center" vertical="center"/>
    </xf>
    <xf numFmtId="0" fontId="66" fillId="8" borderId="55" xfId="0" applyFont="1" applyFill="1" applyBorder="1" applyAlignment="1">
      <alignment horizontal="center" vertical="center"/>
    </xf>
    <xf numFmtId="0" fontId="70" fillId="4" borderId="25" xfId="0" applyFont="1" applyFill="1" applyBorder="1" applyAlignment="1"/>
    <xf numFmtId="0" fontId="70" fillId="4" borderId="0" xfId="0" applyFont="1" applyFill="1" applyBorder="1" applyAlignment="1"/>
    <xf numFmtId="0" fontId="70" fillId="4" borderId="26" xfId="0" applyFont="1" applyFill="1" applyBorder="1" applyAlignment="1"/>
    <xf numFmtId="0" fontId="70" fillId="4" borderId="25" xfId="0" applyFont="1" applyFill="1" applyBorder="1"/>
    <xf numFmtId="0" fontId="70" fillId="4" borderId="0" xfId="0" applyFont="1" applyFill="1" applyBorder="1"/>
    <xf numFmtId="0" fontId="70" fillId="4" borderId="26" xfId="0" applyFont="1" applyFill="1" applyBorder="1"/>
    <xf numFmtId="0" fontId="70" fillId="4" borderId="55" xfId="0" applyFont="1" applyFill="1" applyBorder="1" applyAlignment="1"/>
    <xf numFmtId="0" fontId="70" fillId="4" borderId="56" xfId="0" applyFont="1" applyFill="1" applyBorder="1" applyAlignment="1"/>
    <xf numFmtId="0" fontId="70" fillId="4" borderId="55" xfId="0" applyFont="1" applyFill="1" applyBorder="1"/>
    <xf numFmtId="0" fontId="70" fillId="4" borderId="56" xfId="0" applyFont="1" applyFill="1" applyBorder="1"/>
    <xf numFmtId="0" fontId="108" fillId="0" borderId="0" xfId="0" applyFont="1" applyAlignment="1"/>
    <xf numFmtId="0" fontId="110" fillId="4" borderId="0" xfId="0" applyFont="1" applyFill="1"/>
    <xf numFmtId="0" fontId="110" fillId="0" borderId="0" xfId="0" applyFont="1"/>
    <xf numFmtId="164" fontId="110" fillId="0" borderId="0" xfId="0" applyNumberFormat="1" applyFont="1"/>
    <xf numFmtId="164" fontId="49" fillId="3" borderId="0" xfId="1" applyNumberFormat="1" applyFont="1" applyFill="1" applyAlignment="1">
      <alignment horizontal="center" vertical="center"/>
    </xf>
    <xf numFmtId="0" fontId="49" fillId="3" borderId="0" xfId="0" applyFont="1" applyFill="1" applyBorder="1" applyAlignment="1">
      <alignment horizontal="center" vertical="center"/>
    </xf>
    <xf numFmtId="0" fontId="49" fillId="3" borderId="0" xfId="0" applyFont="1" applyFill="1" applyAlignment="1">
      <alignment vertical="center"/>
    </xf>
    <xf numFmtId="165" fontId="57" fillId="4" borderId="0" xfId="1" applyNumberFormat="1" applyFont="1" applyFill="1" applyBorder="1" applyAlignment="1">
      <alignment horizontal="center" vertical="center"/>
    </xf>
    <xf numFmtId="0" fontId="112" fillId="21" borderId="59" xfId="0" applyFont="1" applyFill="1" applyBorder="1" applyAlignment="1">
      <alignment horizontal="center" vertical="center" wrapText="1" readingOrder="1"/>
    </xf>
    <xf numFmtId="0" fontId="114" fillId="19" borderId="0" xfId="0" applyFont="1" applyFill="1" applyBorder="1"/>
    <xf numFmtId="17" fontId="28" fillId="19" borderId="0" xfId="0" applyNumberFormat="1" applyFont="1" applyFill="1" applyBorder="1" applyAlignment="1">
      <alignment horizontal="center" vertical="center" wrapText="1"/>
    </xf>
    <xf numFmtId="0" fontId="14" fillId="4" borderId="0" xfId="0" applyFont="1" applyFill="1" applyBorder="1"/>
    <xf numFmtId="17" fontId="24" fillId="4" borderId="0" xfId="0" applyNumberFormat="1" applyFont="1" applyFill="1" applyBorder="1" applyAlignment="1">
      <alignment horizontal="center" vertical="center" wrapText="1"/>
    </xf>
    <xf numFmtId="0" fontId="24" fillId="4" borderId="0" xfId="0" applyFont="1" applyFill="1" applyBorder="1" applyAlignment="1">
      <alignment horizontal="center" vertical="center" wrapText="1"/>
    </xf>
    <xf numFmtId="0" fontId="28" fillId="22" borderId="0" xfId="0" applyFont="1" applyFill="1" applyBorder="1" applyAlignment="1">
      <alignment vertical="center"/>
    </xf>
    <xf numFmtId="0" fontId="28" fillId="22" borderId="0" xfId="0" applyFont="1" applyFill="1" applyBorder="1" applyAlignment="1">
      <alignment horizontal="center" vertical="center"/>
    </xf>
    <xf numFmtId="0" fontId="28" fillId="4" borderId="0" xfId="0" applyFont="1" applyFill="1" applyBorder="1" applyAlignment="1">
      <alignment vertical="center"/>
    </xf>
    <xf numFmtId="165" fontId="28" fillId="4" borderId="0" xfId="0" applyNumberFormat="1" applyFont="1" applyFill="1" applyBorder="1" applyAlignment="1">
      <alignment horizontal="center" vertical="center"/>
    </xf>
    <xf numFmtId="1" fontId="79" fillId="0" borderId="0" xfId="3" applyNumberFormat="1" applyFont="1" applyBorder="1" applyAlignment="1">
      <alignment vertical="center" wrapText="1"/>
    </xf>
    <xf numFmtId="3" fontId="30" fillId="0" borderId="29" xfId="0" applyNumberFormat="1" applyFont="1" applyBorder="1" applyAlignment="1">
      <alignment horizontal="center" wrapText="1" readingOrder="1"/>
    </xf>
    <xf numFmtId="0" fontId="30" fillId="0" borderId="29" xfId="0" applyFont="1" applyBorder="1" applyAlignment="1">
      <alignment horizontal="center" wrapText="1" readingOrder="1"/>
    </xf>
    <xf numFmtId="0" fontId="29" fillId="21" borderId="32" xfId="0" applyFont="1" applyFill="1" applyBorder="1" applyAlignment="1">
      <alignment horizontal="center" vertical="center" readingOrder="1"/>
    </xf>
    <xf numFmtId="0" fontId="22" fillId="0" borderId="47" xfId="0" applyFont="1" applyBorder="1" applyAlignment="1">
      <alignment horizontal="left" wrapText="1" readingOrder="1"/>
    </xf>
    <xf numFmtId="0" fontId="116" fillId="23" borderId="32" xfId="0" applyFont="1" applyFill="1" applyBorder="1" applyAlignment="1">
      <alignment horizontal="center" wrapText="1" readingOrder="1"/>
    </xf>
    <xf numFmtId="0" fontId="116" fillId="23" borderId="59" xfId="0" applyFont="1" applyFill="1" applyBorder="1" applyAlignment="1">
      <alignment horizontal="center" wrapText="1" readingOrder="1"/>
    </xf>
    <xf numFmtId="0" fontId="116" fillId="0" borderId="47" xfId="0" applyFont="1" applyBorder="1" applyAlignment="1">
      <alignment horizontal="left" wrapText="1" readingOrder="1"/>
    </xf>
    <xf numFmtId="0" fontId="117" fillId="0" borderId="29" xfId="0" applyFont="1" applyBorder="1" applyAlignment="1">
      <alignment horizontal="center" wrapText="1" readingOrder="1"/>
    </xf>
    <xf numFmtId="0" fontId="117" fillId="0" borderId="26" xfId="0" applyFont="1" applyFill="1" applyBorder="1" applyAlignment="1">
      <alignment horizontal="center" wrapText="1" readingOrder="1"/>
    </xf>
    <xf numFmtId="0" fontId="42" fillId="0" borderId="0" xfId="0" applyFont="1"/>
    <xf numFmtId="3" fontId="63" fillId="0" borderId="49" xfId="0" applyNumberFormat="1" applyFont="1" applyBorder="1" applyAlignment="1">
      <alignment horizontal="center"/>
    </xf>
    <xf numFmtId="165" fontId="3" fillId="3" borderId="0" xfId="0" applyNumberFormat="1" applyFont="1" applyFill="1" applyAlignment="1">
      <alignment horizontal="center" vertical="center"/>
    </xf>
    <xf numFmtId="164" fontId="3" fillId="3" borderId="0" xfId="1" applyNumberFormat="1" applyFont="1" applyFill="1" applyAlignment="1">
      <alignment horizontal="center" vertical="center"/>
    </xf>
    <xf numFmtId="164" fontId="51" fillId="3" borderId="0" xfId="1" applyNumberFormat="1" applyFont="1" applyFill="1" applyAlignment="1">
      <alignment horizontal="center" vertical="center"/>
    </xf>
    <xf numFmtId="0" fontId="2" fillId="2" borderId="0" xfId="0" applyFont="1" applyFill="1" applyAlignment="1">
      <alignment horizontal="right"/>
    </xf>
    <xf numFmtId="0" fontId="122" fillId="0" borderId="63" xfId="0" applyFont="1" applyBorder="1" applyAlignment="1">
      <alignment horizontal="right" vertical="center" wrapText="1" readingOrder="2"/>
    </xf>
    <xf numFmtId="164" fontId="89" fillId="4" borderId="0" xfId="1" applyNumberFormat="1" applyFont="1" applyFill="1" applyAlignment="1">
      <alignment horizontal="center" vertical="center"/>
    </xf>
    <xf numFmtId="165" fontId="51" fillId="3" borderId="0" xfId="0" applyNumberFormat="1" applyFont="1" applyFill="1" applyAlignment="1">
      <alignment horizontal="center" vertical="center"/>
    </xf>
    <xf numFmtId="0" fontId="3" fillId="3" borderId="0" xfId="0" applyFont="1" applyFill="1" applyAlignment="1">
      <alignment vertical="center" wrapText="1"/>
    </xf>
    <xf numFmtId="164" fontId="128" fillId="4" borderId="0" xfId="1" applyNumberFormat="1" applyFont="1" applyFill="1" applyAlignment="1">
      <alignment horizontal="center"/>
    </xf>
    <xf numFmtId="164" fontId="129" fillId="4" borderId="0" xfId="1" applyNumberFormat="1" applyFont="1" applyFill="1" applyAlignment="1">
      <alignment horizontal="center"/>
    </xf>
    <xf numFmtId="0" fontId="129" fillId="4" borderId="0" xfId="0" applyFont="1" applyFill="1"/>
    <xf numFmtId="9" fontId="110" fillId="0" borderId="0" xfId="1" applyFont="1"/>
    <xf numFmtId="16" fontId="110" fillId="0" borderId="0" xfId="0" applyNumberFormat="1" applyFont="1"/>
    <xf numFmtId="0" fontId="58" fillId="0" borderId="2" xfId="0" applyFont="1" applyFill="1" applyBorder="1" applyAlignment="1">
      <alignment horizontal="center" vertical="center"/>
    </xf>
    <xf numFmtId="0" fontId="58" fillId="0" borderId="2" xfId="0" applyFont="1" applyBorder="1" applyAlignment="1">
      <alignment horizontal="center" vertical="center"/>
    </xf>
    <xf numFmtId="0" fontId="58" fillId="0" borderId="18" xfId="0" applyFont="1" applyBorder="1" applyAlignment="1">
      <alignment horizontal="center" vertical="center"/>
    </xf>
    <xf numFmtId="164" fontId="130" fillId="0" borderId="2" xfId="1" applyNumberFormat="1" applyFont="1" applyFill="1" applyBorder="1" applyAlignment="1">
      <alignment horizontal="center" vertical="center"/>
    </xf>
    <xf numFmtId="164" fontId="130" fillId="0" borderId="2" xfId="0" applyNumberFormat="1" applyFont="1" applyFill="1" applyBorder="1" applyAlignment="1">
      <alignment horizontal="center" vertical="center"/>
    </xf>
    <xf numFmtId="165" fontId="44" fillId="0" borderId="2" xfId="0" applyNumberFormat="1" applyFont="1" applyFill="1" applyBorder="1" applyAlignment="1">
      <alignment horizontal="center" vertical="center"/>
    </xf>
    <xf numFmtId="1" fontId="110" fillId="0" borderId="0" xfId="0" applyNumberFormat="1" applyFont="1"/>
    <xf numFmtId="0" fontId="48" fillId="0" borderId="2" xfId="0" applyFont="1" applyBorder="1" applyAlignment="1">
      <alignment horizontal="center" vertical="center"/>
    </xf>
    <xf numFmtId="0" fontId="0" fillId="10" borderId="0" xfId="0" applyFill="1"/>
    <xf numFmtId="167" fontId="132" fillId="10" borderId="0" xfId="0" applyNumberFormat="1" applyFont="1" applyFill="1" applyAlignment="1">
      <alignment horizontal="center"/>
    </xf>
    <xf numFmtId="164" fontId="132" fillId="10" borderId="0" xfId="1" applyNumberFormat="1" applyFont="1" applyFill="1" applyAlignment="1">
      <alignment horizontal="center"/>
    </xf>
    <xf numFmtId="0" fontId="0" fillId="24" borderId="16" xfId="0" applyFill="1" applyBorder="1"/>
    <xf numFmtId="0" fontId="0" fillId="24" borderId="16" xfId="0" applyFont="1" applyFill="1" applyBorder="1"/>
    <xf numFmtId="0" fontId="0" fillId="24" borderId="0" xfId="0" applyFill="1" applyBorder="1"/>
    <xf numFmtId="0" fontId="0" fillId="24" borderId="0" xfId="0" applyFont="1" applyFill="1" applyBorder="1"/>
    <xf numFmtId="0" fontId="110" fillId="24" borderId="0" xfId="0" applyFont="1" applyFill="1" applyBorder="1"/>
    <xf numFmtId="0" fontId="48" fillId="26" borderId="72" xfId="0" quotePrefix="1" applyFont="1" applyFill="1" applyBorder="1" applyAlignment="1">
      <alignment horizontal="center" vertical="center"/>
    </xf>
    <xf numFmtId="16" fontId="48" fillId="26" borderId="73" xfId="0" quotePrefix="1" applyNumberFormat="1" applyFont="1" applyFill="1" applyBorder="1" applyAlignment="1">
      <alignment horizontal="center" vertical="center"/>
    </xf>
    <xf numFmtId="0" fontId="48" fillId="26" borderId="73" xfId="0" applyFont="1" applyFill="1" applyBorder="1" applyAlignment="1">
      <alignment horizontal="center" vertical="center" wrapText="1"/>
    </xf>
    <xf numFmtId="0" fontId="48" fillId="26" borderId="74" xfId="0" applyFont="1" applyFill="1" applyBorder="1" applyAlignment="1">
      <alignment horizontal="center" vertical="center" wrapText="1"/>
    </xf>
    <xf numFmtId="0" fontId="48" fillId="26" borderId="75" xfId="0" applyFont="1" applyFill="1" applyBorder="1" applyAlignment="1">
      <alignment horizontal="center" vertical="center" wrapText="1"/>
    </xf>
    <xf numFmtId="168" fontId="110" fillId="27" borderId="67" xfId="0" applyNumberFormat="1" applyFont="1" applyFill="1" applyBorder="1" applyAlignment="1">
      <alignment horizontal="right" vertical="center" indent="1"/>
    </xf>
    <xf numFmtId="168" fontId="110" fillId="27" borderId="76" xfId="0" applyNumberFormat="1" applyFont="1" applyFill="1" applyBorder="1" applyAlignment="1">
      <alignment horizontal="right" vertical="center" indent="1"/>
    </xf>
    <xf numFmtId="3" fontId="110" fillId="27" borderId="76" xfId="0" applyNumberFormat="1" applyFont="1" applyFill="1" applyBorder="1" applyAlignment="1">
      <alignment horizontal="right" vertical="center" indent="1"/>
    </xf>
    <xf numFmtId="3" fontId="110" fillId="27" borderId="70" xfId="0" applyNumberFormat="1" applyFont="1" applyFill="1" applyBorder="1" applyAlignment="1">
      <alignment horizontal="right" vertical="center" indent="1"/>
    </xf>
    <xf numFmtId="3" fontId="110" fillId="27" borderId="87" xfId="0" applyNumberFormat="1" applyFont="1" applyFill="1" applyBorder="1" applyAlignment="1">
      <alignment horizontal="right" vertical="center" indent="1"/>
    </xf>
    <xf numFmtId="168" fontId="110" fillId="24" borderId="2" xfId="0" applyNumberFormat="1" applyFont="1" applyFill="1" applyBorder="1" applyAlignment="1">
      <alignment horizontal="right" vertical="center" indent="1"/>
    </xf>
    <xf numFmtId="3" fontId="110" fillId="0" borderId="2" xfId="0" applyNumberFormat="1" applyFont="1" applyFill="1" applyBorder="1" applyAlignment="1">
      <alignment horizontal="right" vertical="center" indent="1"/>
    </xf>
    <xf numFmtId="3" fontId="110" fillId="0" borderId="14" xfId="0" applyNumberFormat="1" applyFont="1" applyFill="1" applyBorder="1" applyAlignment="1">
      <alignment horizontal="right" vertical="center" indent="1"/>
    </xf>
    <xf numFmtId="3" fontId="110" fillId="0" borderId="7" xfId="0" applyNumberFormat="1" applyFont="1" applyFill="1" applyBorder="1" applyAlignment="1">
      <alignment horizontal="right" vertical="center" indent="1"/>
    </xf>
    <xf numFmtId="0" fontId="0" fillId="24" borderId="15" xfId="0" applyFill="1" applyBorder="1"/>
    <xf numFmtId="0" fontId="0" fillId="24" borderId="15" xfId="0" applyFont="1" applyFill="1" applyBorder="1"/>
    <xf numFmtId="3" fontId="110" fillId="24" borderId="15" xfId="0" applyNumberFormat="1" applyFont="1" applyFill="1" applyBorder="1" applyAlignment="1">
      <alignment horizontal="right" vertical="center" indent="1"/>
    </xf>
    <xf numFmtId="0" fontId="110" fillId="24" borderId="15" xfId="0" applyFont="1" applyFill="1" applyBorder="1" applyAlignment="1">
      <alignment horizontal="right" vertical="center" indent="1"/>
    </xf>
    <xf numFmtId="3" fontId="110" fillId="24" borderId="0" xfId="0" applyNumberFormat="1" applyFont="1" applyFill="1" applyBorder="1" applyAlignment="1">
      <alignment horizontal="right" vertical="center" indent="1"/>
    </xf>
    <xf numFmtId="0" fontId="110" fillId="24" borderId="0" xfId="0" applyFont="1" applyFill="1" applyBorder="1" applyAlignment="1">
      <alignment horizontal="right" vertical="center" indent="1"/>
    </xf>
    <xf numFmtId="0" fontId="0" fillId="24" borderId="0" xfId="0" applyFill="1"/>
    <xf numFmtId="0" fontId="0" fillId="24" borderId="0" xfId="0" applyFont="1" applyFill="1"/>
    <xf numFmtId="3" fontId="110" fillId="24" borderId="16" xfId="0" applyNumberFormat="1" applyFont="1" applyFill="1" applyBorder="1" applyAlignment="1">
      <alignment horizontal="right" vertical="center" indent="1"/>
    </xf>
    <xf numFmtId="0" fontId="138" fillId="6" borderId="0" xfId="0" applyFont="1" applyFill="1" applyAlignment="1">
      <alignment horizontal="right" vertical="top" readingOrder="2"/>
    </xf>
    <xf numFmtId="0" fontId="131" fillId="2" borderId="0" xfId="0" applyFont="1" applyFill="1" applyAlignment="1">
      <alignment horizontal="left"/>
    </xf>
    <xf numFmtId="164" fontId="132" fillId="11" borderId="0" xfId="0" applyNumberFormat="1" applyFont="1" applyFill="1" applyAlignment="1">
      <alignment horizontal="center"/>
    </xf>
    <xf numFmtId="0" fontId="5" fillId="4" borderId="8" xfId="0" applyFont="1" applyFill="1" applyBorder="1"/>
    <xf numFmtId="164" fontId="5" fillId="4" borderId="9" xfId="1" applyNumberFormat="1" applyFont="1" applyFill="1" applyBorder="1" applyAlignment="1">
      <alignment horizontal="center"/>
    </xf>
    <xf numFmtId="0" fontId="5" fillId="4" borderId="14" xfId="0" applyFont="1" applyFill="1" applyBorder="1" applyAlignment="1">
      <alignment horizontal="right"/>
    </xf>
    <xf numFmtId="0" fontId="5" fillId="4" borderId="16" xfId="0" applyFont="1" applyFill="1" applyBorder="1" applyAlignment="1">
      <alignment horizontal="right"/>
    </xf>
    <xf numFmtId="165" fontId="72" fillId="11" borderId="14" xfId="0" applyNumberFormat="1" applyFont="1" applyFill="1" applyBorder="1" applyAlignment="1">
      <alignment horizontal="right" vertical="center" indent="1"/>
    </xf>
    <xf numFmtId="164" fontId="132" fillId="11" borderId="14" xfId="0" applyNumberFormat="1" applyFont="1" applyFill="1" applyBorder="1" applyAlignment="1">
      <alignment horizontal="center"/>
    </xf>
    <xf numFmtId="164" fontId="5" fillId="4" borderId="9" xfId="1" applyNumberFormat="1" applyFont="1" applyFill="1" applyBorder="1" applyAlignment="1">
      <alignment horizontal="center" vertical="center"/>
    </xf>
    <xf numFmtId="0" fontId="132" fillId="11" borderId="0" xfId="0" applyFont="1" applyFill="1" applyAlignment="1">
      <alignment horizontal="center"/>
    </xf>
    <xf numFmtId="0" fontId="132" fillId="11" borderId="0" xfId="0" applyFont="1" applyFill="1" applyAlignment="1">
      <alignment horizontal="left"/>
    </xf>
    <xf numFmtId="0" fontId="132" fillId="11" borderId="8" xfId="0" applyFont="1" applyFill="1" applyBorder="1" applyAlignment="1">
      <alignment horizontal="left"/>
    </xf>
    <xf numFmtId="0" fontId="0" fillId="4" borderId="14" xfId="0" applyFill="1" applyBorder="1" applyAlignment="1">
      <alignment horizontal="right"/>
    </xf>
    <xf numFmtId="0" fontId="115" fillId="0" borderId="0" xfId="0" applyFont="1"/>
    <xf numFmtId="164" fontId="57" fillId="4" borderId="22" xfId="1" applyNumberFormat="1" applyFont="1" applyFill="1" applyBorder="1" applyAlignment="1">
      <alignment horizontal="center" vertical="center"/>
    </xf>
    <xf numFmtId="3" fontId="0" fillId="0" borderId="0" xfId="0" applyNumberFormat="1"/>
    <xf numFmtId="1" fontId="66" fillId="4" borderId="0" xfId="0" applyNumberFormat="1" applyFont="1" applyFill="1" applyBorder="1" applyAlignment="1">
      <alignment horizontal="center" vertical="center"/>
    </xf>
    <xf numFmtId="0" fontId="66" fillId="4" borderId="0" xfId="0" applyFont="1" applyFill="1" applyBorder="1" applyAlignment="1">
      <alignment horizontal="center" vertical="center"/>
    </xf>
    <xf numFmtId="164" fontId="66" fillId="4" borderId="26" xfId="1" applyNumberFormat="1" applyFont="1" applyFill="1" applyBorder="1" applyAlignment="1">
      <alignment horizontal="center" vertical="center"/>
    </xf>
    <xf numFmtId="165" fontId="66" fillId="8" borderId="0" xfId="0" applyNumberFormat="1" applyFont="1" applyFill="1" applyBorder="1" applyAlignment="1">
      <alignment horizontal="center" vertical="center"/>
    </xf>
    <xf numFmtId="166" fontId="66" fillId="8" borderId="0" xfId="0" applyNumberFormat="1" applyFont="1" applyFill="1" applyBorder="1" applyAlignment="1">
      <alignment horizontal="center" vertical="center"/>
    </xf>
    <xf numFmtId="164" fontId="66" fillId="8" borderId="26" xfId="1" applyNumberFormat="1" applyFont="1" applyFill="1" applyBorder="1" applyAlignment="1">
      <alignment horizontal="center" vertical="center"/>
    </xf>
    <xf numFmtId="1" fontId="0" fillId="0" borderId="0" xfId="0" applyNumberFormat="1"/>
    <xf numFmtId="1" fontId="25" fillId="3" borderId="2" xfId="0" applyNumberFormat="1" applyFont="1" applyFill="1" applyBorder="1" applyAlignment="1">
      <alignment horizontal="center" vertical="center"/>
    </xf>
    <xf numFmtId="165" fontId="25" fillId="3" borderId="2" xfId="0" applyNumberFormat="1" applyFont="1" applyFill="1" applyBorder="1" applyAlignment="1">
      <alignment horizontal="center" vertical="center"/>
    </xf>
    <xf numFmtId="1" fontId="61" fillId="0" borderId="0" xfId="0" applyNumberFormat="1" applyFont="1"/>
    <xf numFmtId="0" fontId="142" fillId="8" borderId="0" xfId="0" applyFont="1" applyFill="1" applyBorder="1" applyAlignment="1">
      <alignment horizontal="left" vertical="center" wrapText="1"/>
    </xf>
    <xf numFmtId="1" fontId="22" fillId="8" borderId="0" xfId="0" applyNumberFormat="1" applyFont="1" applyFill="1" applyBorder="1" applyAlignment="1">
      <alignment horizontal="center" vertical="center"/>
    </xf>
    <xf numFmtId="1" fontId="22" fillId="4" borderId="0" xfId="0" applyNumberFormat="1" applyFont="1" applyFill="1" applyBorder="1" applyAlignment="1">
      <alignment horizontal="center" vertical="center"/>
    </xf>
    <xf numFmtId="9" fontId="57" fillId="4" borderId="0" xfId="0" applyNumberFormat="1" applyFont="1" applyFill="1" applyAlignment="1">
      <alignment horizontal="center" vertical="center"/>
    </xf>
    <xf numFmtId="0" fontId="15" fillId="3" borderId="0" xfId="0" applyFont="1" applyFill="1" applyAlignment="1">
      <alignment horizontal="center" vertical="center"/>
    </xf>
    <xf numFmtId="16" fontId="2" fillId="3" borderId="0" xfId="0" quotePrefix="1" applyNumberFormat="1" applyFont="1" applyFill="1" applyAlignment="1">
      <alignment horizontal="center" readingOrder="2"/>
    </xf>
    <xf numFmtId="0" fontId="2" fillId="3" borderId="0" xfId="0" quotePrefix="1" applyFont="1" applyFill="1" applyAlignment="1">
      <alignment horizontal="center" readingOrder="2"/>
    </xf>
    <xf numFmtId="164" fontId="2" fillId="3" borderId="0" xfId="1" applyNumberFormat="1" applyFont="1" applyFill="1" applyAlignment="1">
      <alignment horizontal="center" vertical="center"/>
    </xf>
    <xf numFmtId="16" fontId="2" fillId="3" borderId="0" xfId="0" quotePrefix="1" applyNumberFormat="1" applyFont="1" applyFill="1" applyAlignment="1">
      <alignment horizontal="center"/>
    </xf>
    <xf numFmtId="0" fontId="141" fillId="29" borderId="93" xfId="0" applyFont="1" applyFill="1" applyBorder="1" applyAlignment="1">
      <alignment horizontal="center" vertical="center" wrapText="1"/>
    </xf>
    <xf numFmtId="0" fontId="48" fillId="29" borderId="73" xfId="0" applyFont="1" applyFill="1" applyBorder="1" applyAlignment="1">
      <alignment horizontal="center" vertical="center" wrapText="1" readingOrder="2"/>
    </xf>
    <xf numFmtId="0" fontId="48" fillId="29" borderId="94" xfId="0" applyFont="1" applyFill="1" applyBorder="1" applyAlignment="1">
      <alignment horizontal="center" vertical="center" wrapText="1"/>
    </xf>
    <xf numFmtId="0" fontId="48" fillId="29" borderId="72" xfId="0" applyFont="1" applyFill="1" applyBorder="1" applyAlignment="1">
      <alignment horizontal="center" vertical="center"/>
    </xf>
    <xf numFmtId="0" fontId="48" fillId="29" borderId="73" xfId="0" applyFont="1" applyFill="1" applyBorder="1" applyAlignment="1">
      <alignment horizontal="center" vertical="center"/>
    </xf>
    <xf numFmtId="0" fontId="48" fillId="29" borderId="73" xfId="0" applyFont="1" applyFill="1" applyBorder="1" applyAlignment="1">
      <alignment horizontal="center" vertical="center" wrapText="1"/>
    </xf>
    <xf numFmtId="0" fontId="48" fillId="29" borderId="74" xfId="0" applyFont="1" applyFill="1" applyBorder="1" applyAlignment="1">
      <alignment horizontal="center" vertical="center" wrapText="1"/>
    </xf>
    <xf numFmtId="0" fontId="48" fillId="29" borderId="75" xfId="0" applyFont="1" applyFill="1" applyBorder="1" applyAlignment="1">
      <alignment horizontal="center" vertical="center" wrapText="1"/>
    </xf>
    <xf numFmtId="3" fontId="48" fillId="27" borderId="67" xfId="0" applyNumberFormat="1" applyFont="1" applyFill="1" applyBorder="1" applyAlignment="1">
      <alignment horizontal="right" vertical="center" indent="1"/>
    </xf>
    <xf numFmtId="3" fontId="48" fillId="27" borderId="76" xfId="0" applyNumberFormat="1" applyFont="1" applyFill="1" applyBorder="1" applyAlignment="1">
      <alignment horizontal="right" vertical="center" indent="1"/>
    </xf>
    <xf numFmtId="3" fontId="48" fillId="27" borderId="71" xfId="0" applyNumberFormat="1" applyFont="1" applyFill="1" applyBorder="1" applyAlignment="1">
      <alignment horizontal="right" vertical="center" indent="1"/>
    </xf>
    <xf numFmtId="3" fontId="48" fillId="27" borderId="95" xfId="0" applyNumberFormat="1" applyFont="1" applyFill="1" applyBorder="1" applyAlignment="1">
      <alignment horizontal="right" vertical="center" indent="1"/>
    </xf>
    <xf numFmtId="3" fontId="48" fillId="28" borderId="45" xfId="0" applyNumberFormat="1" applyFont="1" applyFill="1" applyBorder="1" applyAlignment="1">
      <alignment horizontal="right" vertical="center" indent="1"/>
    </xf>
    <xf numFmtId="3" fontId="48" fillId="28" borderId="85" xfId="0" applyNumberFormat="1" applyFont="1" applyFill="1" applyBorder="1" applyAlignment="1">
      <alignment horizontal="right" vertical="center" indent="1"/>
    </xf>
    <xf numFmtId="3" fontId="48" fillId="28" borderId="59" xfId="0" applyNumberFormat="1" applyFont="1" applyFill="1" applyBorder="1" applyAlignment="1">
      <alignment horizontal="right" vertical="center" indent="1"/>
    </xf>
    <xf numFmtId="169" fontId="137" fillId="27" borderId="45" xfId="0" applyNumberFormat="1" applyFont="1" applyFill="1" applyBorder="1" applyAlignment="1">
      <alignment horizontal="right" vertical="center" indent="1"/>
    </xf>
    <xf numFmtId="169" fontId="137" fillId="27" borderId="85" xfId="0" applyNumberFormat="1" applyFont="1" applyFill="1" applyBorder="1" applyAlignment="1">
      <alignment horizontal="right" vertical="center" indent="1"/>
    </xf>
    <xf numFmtId="169" fontId="137" fillId="27" borderId="59" xfId="0" applyNumberFormat="1" applyFont="1" applyFill="1" applyBorder="1" applyAlignment="1">
      <alignment horizontal="right" vertical="center" indent="1"/>
    </xf>
    <xf numFmtId="3" fontId="110" fillId="27" borderId="45" xfId="0" applyNumberFormat="1" applyFont="1" applyFill="1" applyBorder="1" applyAlignment="1">
      <alignment horizontal="right" vertical="center" indent="1"/>
    </xf>
    <xf numFmtId="3" fontId="110" fillId="27" borderId="85" xfId="0" applyNumberFormat="1" applyFont="1" applyFill="1" applyBorder="1" applyAlignment="1">
      <alignment horizontal="right" vertical="center" indent="1"/>
    </xf>
    <xf numFmtId="3" fontId="110" fillId="27" borderId="59" xfId="0" applyNumberFormat="1" applyFont="1" applyFill="1" applyBorder="1" applyAlignment="1">
      <alignment horizontal="right" vertical="center" indent="1"/>
    </xf>
    <xf numFmtId="3" fontId="110" fillId="27" borderId="86" xfId="0" applyNumberFormat="1" applyFont="1" applyFill="1" applyBorder="1" applyAlignment="1">
      <alignment horizontal="right" vertical="center" indent="1"/>
    </xf>
    <xf numFmtId="3" fontId="110" fillId="27" borderId="84" xfId="0" applyNumberFormat="1" applyFont="1" applyFill="1" applyBorder="1" applyAlignment="1">
      <alignment horizontal="right" vertical="center" indent="1"/>
    </xf>
    <xf numFmtId="0" fontId="110" fillId="27" borderId="67" xfId="0" applyFont="1" applyFill="1" applyBorder="1" applyAlignment="1">
      <alignment horizontal="right" vertical="center" indent="1"/>
    </xf>
    <xf numFmtId="0" fontId="110" fillId="27" borderId="76" xfId="0" applyFont="1" applyFill="1" applyBorder="1" applyAlignment="1">
      <alignment horizontal="right" vertical="center" indent="1"/>
    </xf>
    <xf numFmtId="3" fontId="110" fillId="27" borderId="71" xfId="0" applyNumberFormat="1" applyFont="1" applyFill="1" applyBorder="1" applyAlignment="1">
      <alignment horizontal="right" vertical="center" indent="1"/>
    </xf>
    <xf numFmtId="0" fontId="110" fillId="24" borderId="77" xfId="0" applyFont="1" applyFill="1" applyBorder="1" applyAlignment="1">
      <alignment horizontal="right" vertical="center" indent="1"/>
    </xf>
    <xf numFmtId="0" fontId="110" fillId="24" borderId="2" xfId="0" applyFont="1" applyFill="1" applyBorder="1" applyAlignment="1">
      <alignment horizontal="right" vertical="center" indent="1"/>
    </xf>
    <xf numFmtId="3" fontId="110" fillId="24" borderId="31" xfId="0" applyNumberFormat="1" applyFont="1" applyFill="1" applyBorder="1" applyAlignment="1">
      <alignment horizontal="right" vertical="center" indent="1"/>
    </xf>
    <xf numFmtId="0" fontId="110" fillId="24" borderId="27" xfId="0" applyFont="1" applyFill="1" applyBorder="1" applyAlignment="1">
      <alignment horizontal="right" vertical="center" indent="1"/>
    </xf>
    <xf numFmtId="3" fontId="110" fillId="24" borderId="88" xfId="0" applyNumberFormat="1" applyFont="1" applyFill="1" applyBorder="1" applyAlignment="1">
      <alignment horizontal="right" vertical="center" indent="1"/>
    </xf>
    <xf numFmtId="3" fontId="110" fillId="24" borderId="29" xfId="0" applyNumberFormat="1" applyFont="1" applyFill="1" applyBorder="1" applyAlignment="1">
      <alignment horizontal="right" vertical="center" indent="1"/>
    </xf>
    <xf numFmtId="3" fontId="110" fillId="0" borderId="88" xfId="0" applyNumberFormat="1" applyFont="1" applyFill="1" applyBorder="1" applyAlignment="1">
      <alignment horizontal="right" vertical="center" indent="1"/>
    </xf>
    <xf numFmtId="3" fontId="110" fillId="0" borderId="28" xfId="0" applyNumberFormat="1" applyFont="1" applyFill="1" applyBorder="1" applyAlignment="1">
      <alignment horizontal="right" vertical="center" indent="1"/>
    </xf>
    <xf numFmtId="3" fontId="110" fillId="0" borderId="89" xfId="0" applyNumberFormat="1" applyFont="1" applyFill="1" applyBorder="1" applyAlignment="1">
      <alignment horizontal="right" vertical="center" indent="1"/>
    </xf>
    <xf numFmtId="0" fontId="110" fillId="24" borderId="16" xfId="0" applyFont="1" applyFill="1" applyBorder="1" applyAlignment="1">
      <alignment horizontal="right" vertical="center" indent="1"/>
    </xf>
    <xf numFmtId="0" fontId="110" fillId="27" borderId="85" xfId="0" applyFont="1" applyFill="1" applyBorder="1" applyAlignment="1">
      <alignment horizontal="right" vertical="center" indent="1"/>
    </xf>
    <xf numFmtId="0" fontId="110" fillId="27" borderId="59" xfId="0" applyFont="1" applyFill="1" applyBorder="1" applyAlignment="1">
      <alignment horizontal="right" vertical="center" indent="1"/>
    </xf>
    <xf numFmtId="3" fontId="110" fillId="27" borderId="67" xfId="0" applyNumberFormat="1" applyFont="1" applyFill="1" applyBorder="1" applyAlignment="1">
      <alignment horizontal="right" vertical="center" indent="1"/>
    </xf>
    <xf numFmtId="0" fontId="110" fillId="27" borderId="71" xfId="0" applyFont="1" applyFill="1" applyBorder="1" applyAlignment="1">
      <alignment horizontal="right" vertical="center" indent="1"/>
    </xf>
    <xf numFmtId="3" fontId="110" fillId="24" borderId="77" xfId="0" applyNumberFormat="1" applyFont="1" applyFill="1" applyBorder="1" applyAlignment="1">
      <alignment horizontal="right" vertical="center" indent="1"/>
    </xf>
    <xf numFmtId="1" fontId="110" fillId="24" borderId="31" xfId="0" applyNumberFormat="1" applyFont="1" applyFill="1" applyBorder="1" applyAlignment="1">
      <alignment horizontal="right" vertical="center" indent="1"/>
    </xf>
    <xf numFmtId="3" fontId="110" fillId="24" borderId="93" xfId="0" applyNumberFormat="1" applyFont="1" applyFill="1" applyBorder="1" applyAlignment="1">
      <alignment horizontal="right" vertical="center" indent="1"/>
    </xf>
    <xf numFmtId="0" fontId="110" fillId="24" borderId="73" xfId="0" applyFont="1" applyFill="1" applyBorder="1" applyAlignment="1">
      <alignment horizontal="right" vertical="center" indent="1"/>
    </xf>
    <xf numFmtId="1" fontId="110" fillId="24" borderId="94" xfId="0" applyNumberFormat="1" applyFont="1" applyFill="1" applyBorder="1" applyAlignment="1">
      <alignment horizontal="right" vertical="center" indent="1"/>
    </xf>
    <xf numFmtId="4" fontId="110" fillId="27" borderId="45" xfId="0" applyNumberFormat="1" applyFont="1" applyFill="1" applyBorder="1" applyAlignment="1">
      <alignment horizontal="right" vertical="center" indent="1"/>
    </xf>
    <xf numFmtId="3" fontId="110" fillId="24" borderId="27" xfId="0" applyNumberFormat="1" applyFont="1" applyFill="1" applyBorder="1" applyAlignment="1">
      <alignment horizontal="right" vertical="center" indent="1"/>
    </xf>
    <xf numFmtId="0" fontId="110" fillId="24" borderId="88" xfId="0" applyFont="1" applyFill="1" applyBorder="1" applyAlignment="1">
      <alignment horizontal="right" vertical="center" indent="1"/>
    </xf>
    <xf numFmtId="1" fontId="110" fillId="24" borderId="29" xfId="0" applyNumberFormat="1" applyFont="1" applyFill="1" applyBorder="1" applyAlignment="1">
      <alignment horizontal="right" vertical="center" indent="1"/>
    </xf>
    <xf numFmtId="3" fontId="109" fillId="28" borderId="45" xfId="0" applyNumberFormat="1" applyFont="1" applyFill="1" applyBorder="1" applyAlignment="1">
      <alignment horizontal="right" vertical="center" indent="1"/>
    </xf>
    <xf numFmtId="3" fontId="109" fillId="28" borderId="85" xfId="0" applyNumberFormat="1" applyFont="1" applyFill="1" applyBorder="1" applyAlignment="1">
      <alignment horizontal="right" vertical="center" indent="1"/>
    </xf>
    <xf numFmtId="3" fontId="109" fillId="28" borderId="59" xfId="0" applyNumberFormat="1" applyFont="1" applyFill="1" applyBorder="1" applyAlignment="1">
      <alignment horizontal="right" vertical="center" indent="1"/>
    </xf>
    <xf numFmtId="3" fontId="109" fillId="28" borderId="86" xfId="0" applyNumberFormat="1" applyFont="1" applyFill="1" applyBorder="1" applyAlignment="1">
      <alignment horizontal="right" vertical="center" indent="1"/>
    </xf>
    <xf numFmtId="3" fontId="109" fillId="28" borderId="84" xfId="0" applyNumberFormat="1" applyFont="1" applyFill="1" applyBorder="1" applyAlignment="1">
      <alignment horizontal="right" vertical="center" indent="1"/>
    </xf>
    <xf numFmtId="0" fontId="31" fillId="7" borderId="0" xfId="0" applyFont="1" applyFill="1" applyBorder="1" applyAlignment="1">
      <alignment horizontal="center" vertical="center"/>
    </xf>
    <xf numFmtId="9" fontId="110" fillId="24" borderId="0" xfId="1" applyFont="1" applyFill="1" applyBorder="1"/>
    <xf numFmtId="168" fontId="115" fillId="24" borderId="77" xfId="0" applyNumberFormat="1" applyFont="1" applyFill="1" applyBorder="1" applyAlignment="1">
      <alignment horizontal="right" vertical="center" indent="1"/>
    </xf>
    <xf numFmtId="0" fontId="42" fillId="26" borderId="72" xfId="0" quotePrefix="1" applyFont="1" applyFill="1" applyBorder="1" applyAlignment="1">
      <alignment horizontal="center" vertical="center"/>
    </xf>
    <xf numFmtId="16" fontId="42" fillId="26" borderId="73" xfId="0" quotePrefix="1" applyNumberFormat="1" applyFont="1" applyFill="1" applyBorder="1" applyAlignment="1">
      <alignment horizontal="center" vertical="center"/>
    </xf>
    <xf numFmtId="0" fontId="42" fillId="26" borderId="73" xfId="0" applyFont="1" applyFill="1" applyBorder="1" applyAlignment="1">
      <alignment horizontal="center" vertical="center" wrapText="1"/>
    </xf>
    <xf numFmtId="0" fontId="42" fillId="26" borderId="74" xfId="0" applyFont="1" applyFill="1" applyBorder="1" applyAlignment="1">
      <alignment horizontal="center" vertical="center" wrapText="1"/>
    </xf>
    <xf numFmtId="0" fontId="42" fillId="26" borderId="75" xfId="0" applyFont="1" applyFill="1" applyBorder="1" applyAlignment="1">
      <alignment horizontal="center" vertical="center" wrapText="1"/>
    </xf>
    <xf numFmtId="168" fontId="115" fillId="24" borderId="27" xfId="0" applyNumberFormat="1" applyFont="1" applyFill="1" applyBorder="1" applyAlignment="1">
      <alignment horizontal="right" vertical="center" indent="1"/>
    </xf>
    <xf numFmtId="168" fontId="115" fillId="27" borderId="85" xfId="0" applyNumberFormat="1" applyFont="1" applyFill="1" applyBorder="1" applyAlignment="1">
      <alignment horizontal="right" vertical="center" indent="1"/>
    </xf>
    <xf numFmtId="168" fontId="115" fillId="27" borderId="78" xfId="0" applyNumberFormat="1" applyFont="1" applyFill="1" applyBorder="1" applyAlignment="1">
      <alignment horizontal="right" vertical="center" indent="1"/>
    </xf>
    <xf numFmtId="168" fontId="115" fillId="27" borderId="76" xfId="0" applyNumberFormat="1" applyFont="1" applyFill="1" applyBorder="1" applyAlignment="1">
      <alignment horizontal="right" vertical="center" indent="1"/>
    </xf>
    <xf numFmtId="0" fontId="36" fillId="4" borderId="0" xfId="0" applyFont="1" applyFill="1" applyBorder="1" applyAlignment="1">
      <alignment vertical="center" wrapText="1"/>
    </xf>
    <xf numFmtId="0" fontId="36" fillId="4" borderId="0" xfId="0" applyFont="1" applyFill="1" applyAlignment="1">
      <alignment vertical="center"/>
    </xf>
    <xf numFmtId="0" fontId="145" fillId="3" borderId="0" xfId="0" quotePrefix="1" applyFont="1" applyFill="1" applyBorder="1" applyAlignment="1">
      <alignment horizontal="center" vertical="center"/>
    </xf>
    <xf numFmtId="17" fontId="145" fillId="3" borderId="0" xfId="0" quotePrefix="1" applyNumberFormat="1" applyFont="1" applyFill="1" applyBorder="1" applyAlignment="1">
      <alignment horizontal="center" vertical="center" wrapText="1"/>
    </xf>
    <xf numFmtId="0" fontId="144" fillId="11" borderId="0" xfId="0" applyFont="1" applyFill="1" applyAlignment="1">
      <alignment vertical="center"/>
    </xf>
    <xf numFmtId="0" fontId="0" fillId="0" borderId="0" xfId="0" applyFont="1"/>
    <xf numFmtId="0" fontId="41" fillId="3" borderId="9" xfId="0" quotePrefix="1" applyFont="1" applyFill="1" applyBorder="1" applyAlignment="1">
      <alignment horizontal="center" vertical="center"/>
    </xf>
    <xf numFmtId="0" fontId="148" fillId="4" borderId="2" xfId="0" applyFont="1" applyFill="1" applyBorder="1" applyAlignment="1">
      <alignment horizontal="center" vertical="center"/>
    </xf>
    <xf numFmtId="0" fontId="149" fillId="8" borderId="2" xfId="0" applyFont="1" applyFill="1" applyBorder="1" applyAlignment="1">
      <alignment horizontal="center" vertical="center"/>
    </xf>
    <xf numFmtId="0" fontId="149" fillId="4" borderId="2" xfId="0" applyFont="1" applyFill="1" applyBorder="1" applyAlignment="1">
      <alignment horizontal="center" vertical="center"/>
    </xf>
    <xf numFmtId="0" fontId="148" fillId="8" borderId="2" xfId="0" applyFont="1" applyFill="1" applyBorder="1" applyAlignment="1">
      <alignment horizontal="center" vertical="center"/>
    </xf>
    <xf numFmtId="0" fontId="148" fillId="8" borderId="2" xfId="0" quotePrefix="1" applyFont="1" applyFill="1" applyBorder="1" applyAlignment="1">
      <alignment horizontal="center" vertical="center"/>
    </xf>
    <xf numFmtId="1" fontId="25" fillId="6" borderId="14" xfId="0" applyNumberFormat="1" applyFont="1" applyFill="1" applyBorder="1" applyAlignment="1">
      <alignment horizontal="center" vertical="center" wrapText="1" readingOrder="2"/>
    </xf>
    <xf numFmtId="0" fontId="151" fillId="8" borderId="8" xfId="0" applyFont="1" applyFill="1" applyBorder="1" applyAlignment="1">
      <alignment horizontal="center" vertical="center" wrapText="1"/>
    </xf>
    <xf numFmtId="0" fontId="151" fillId="4" borderId="8" xfId="0" applyFont="1" applyFill="1" applyBorder="1" applyAlignment="1">
      <alignment horizontal="center" vertical="center" wrapText="1"/>
    </xf>
    <xf numFmtId="0" fontId="151" fillId="8" borderId="8" xfId="0" applyFont="1" applyFill="1" applyBorder="1" applyAlignment="1">
      <alignment horizontal="center" vertical="center"/>
    </xf>
    <xf numFmtId="0" fontId="151" fillId="4" borderId="8" xfId="0" applyFont="1" applyFill="1" applyBorder="1" applyAlignment="1">
      <alignment horizontal="center" vertical="center"/>
    </xf>
    <xf numFmtId="0" fontId="25" fillId="6" borderId="8" xfId="0" applyFont="1" applyFill="1" applyBorder="1" applyAlignment="1">
      <alignment horizontal="center" vertical="center"/>
    </xf>
    <xf numFmtId="164" fontId="25" fillId="3" borderId="2" xfId="1" applyNumberFormat="1" applyFont="1" applyFill="1" applyBorder="1" applyAlignment="1">
      <alignment horizontal="center" vertical="center"/>
    </xf>
    <xf numFmtId="0" fontId="25" fillId="6" borderId="9" xfId="0" applyFont="1" applyFill="1" applyBorder="1" applyAlignment="1">
      <alignment horizontal="center" vertical="center"/>
    </xf>
    <xf numFmtId="0" fontId="26" fillId="6" borderId="14" xfId="0" applyFont="1" applyFill="1" applyBorder="1" applyAlignment="1"/>
    <xf numFmtId="0" fontId="3" fillId="3" borderId="0" xfId="0" applyFont="1" applyFill="1" applyAlignment="1">
      <alignment horizontal="center" vertical="center" wrapText="1"/>
    </xf>
    <xf numFmtId="0" fontId="2" fillId="3" borderId="0" xfId="0" applyFont="1" applyFill="1" applyAlignment="1">
      <alignment vertical="center" wrapText="1"/>
    </xf>
    <xf numFmtId="164" fontId="121" fillId="0" borderId="63" xfId="0" applyNumberFormat="1" applyFont="1" applyBorder="1" applyAlignment="1">
      <alignment horizontal="center" vertical="center" wrapText="1" readingOrder="1"/>
    </xf>
    <xf numFmtId="0" fontId="0" fillId="4" borderId="0" xfId="0" applyFont="1" applyFill="1"/>
    <xf numFmtId="0" fontId="42" fillId="0" borderId="0" xfId="0" applyFont="1" applyBorder="1" applyAlignment="1">
      <alignment horizontal="center"/>
    </xf>
    <xf numFmtId="164" fontId="152" fillId="4" borderId="0" xfId="1" applyNumberFormat="1" applyFont="1" applyFill="1" applyAlignment="1">
      <alignment horizontal="center"/>
    </xf>
    <xf numFmtId="165" fontId="2" fillId="2" borderId="0" xfId="0" applyNumberFormat="1" applyFont="1" applyFill="1" applyAlignment="1">
      <alignment horizontal="center"/>
    </xf>
    <xf numFmtId="164" fontId="2" fillId="3" borderId="0" xfId="0" applyNumberFormat="1" applyFont="1" applyFill="1" applyAlignment="1">
      <alignment horizontal="center" vertical="center"/>
    </xf>
    <xf numFmtId="164" fontId="46" fillId="4" borderId="0" xfId="1" applyNumberFormat="1" applyFont="1" applyFill="1" applyAlignment="1">
      <alignment horizontal="center"/>
    </xf>
    <xf numFmtId="164" fontId="153" fillId="0" borderId="63" xfId="0" applyNumberFormat="1" applyFont="1" applyBorder="1" applyAlignment="1">
      <alignment horizontal="center" vertical="center" wrapText="1" readingOrder="2"/>
    </xf>
    <xf numFmtId="164" fontId="153" fillId="0" borderId="63" xfId="0" applyNumberFormat="1" applyFont="1" applyBorder="1" applyAlignment="1">
      <alignment horizontal="center" vertical="center" wrapText="1" readingOrder="1"/>
    </xf>
    <xf numFmtId="0" fontId="154" fillId="0" borderId="63" xfId="0" applyFont="1" applyBorder="1" applyAlignment="1">
      <alignment horizontal="right" vertical="center" wrapText="1" readingOrder="2"/>
    </xf>
    <xf numFmtId="2" fontId="5" fillId="4" borderId="0" xfId="0" applyNumberFormat="1" applyFont="1" applyFill="1" applyAlignment="1">
      <alignment horizontal="center"/>
    </xf>
    <xf numFmtId="0" fontId="119" fillId="3" borderId="63" xfId="0" quotePrefix="1" applyFont="1" applyFill="1" applyBorder="1" applyAlignment="1">
      <alignment horizontal="center" vertical="center" wrapText="1" readingOrder="2"/>
    </xf>
    <xf numFmtId="0" fontId="146" fillId="3" borderId="0" xfId="0" applyFont="1" applyFill="1" applyAlignment="1">
      <alignment horizontal="center" vertical="center"/>
    </xf>
    <xf numFmtId="0" fontId="144" fillId="11" borderId="0" xfId="0" applyFont="1" applyFill="1" applyBorder="1" applyAlignment="1">
      <alignment horizontal="right" vertical="center"/>
    </xf>
    <xf numFmtId="0" fontId="58" fillId="2" borderId="2" xfId="0" applyFont="1" applyFill="1" applyBorder="1" applyAlignment="1">
      <alignment horizontal="center" vertical="center"/>
    </xf>
    <xf numFmtId="0" fontId="125" fillId="8" borderId="63" xfId="0" applyFont="1" applyFill="1" applyBorder="1" applyAlignment="1">
      <alignment vertical="center" wrapText="1"/>
    </xf>
    <xf numFmtId="9" fontId="121" fillId="8" borderId="63" xfId="0" applyNumberFormat="1" applyFont="1" applyFill="1" applyBorder="1" applyAlignment="1">
      <alignment horizontal="center" vertical="center" wrapText="1" readingOrder="2"/>
    </xf>
    <xf numFmtId="164" fontId="121" fillId="8" borderId="63" xfId="0" applyNumberFormat="1" applyFont="1" applyFill="1" applyBorder="1" applyAlignment="1">
      <alignment horizontal="center" vertical="center" wrapText="1" readingOrder="1"/>
    </xf>
    <xf numFmtId="164" fontId="121" fillId="8" borderId="63" xfId="0" applyNumberFormat="1" applyFont="1" applyFill="1" applyBorder="1" applyAlignment="1">
      <alignment horizontal="center" vertical="center" wrapText="1" readingOrder="2"/>
    </xf>
    <xf numFmtId="0" fontId="31" fillId="7" borderId="0" xfId="0" applyFont="1" applyFill="1" applyBorder="1" applyAlignment="1"/>
    <xf numFmtId="0" fontId="157" fillId="11" borderId="0" xfId="0" applyFont="1" applyFill="1" applyBorder="1" applyAlignment="1">
      <alignment vertical="center"/>
    </xf>
    <xf numFmtId="165" fontId="159" fillId="11" borderId="0" xfId="0" applyNumberFormat="1" applyFont="1" applyFill="1" applyBorder="1" applyAlignment="1">
      <alignment horizontal="center" vertical="center"/>
    </xf>
    <xf numFmtId="0" fontId="157" fillId="4" borderId="0" xfId="0" applyFont="1" applyFill="1" applyBorder="1" applyAlignment="1">
      <alignment vertical="center"/>
    </xf>
    <xf numFmtId="0" fontId="36" fillId="11" borderId="0" xfId="0" applyFont="1" applyFill="1" applyAlignment="1">
      <alignment vertical="center"/>
    </xf>
    <xf numFmtId="0" fontId="145" fillId="3" borderId="0" xfId="0" applyFont="1" applyFill="1" applyAlignment="1">
      <alignment vertical="center"/>
    </xf>
    <xf numFmtId="170" fontId="36" fillId="4" borderId="0" xfId="2" applyNumberFormat="1" applyFont="1" applyFill="1" applyBorder="1" applyAlignment="1">
      <alignment vertical="center"/>
    </xf>
    <xf numFmtId="165" fontId="159" fillId="4" borderId="0" xfId="0" applyNumberFormat="1" applyFont="1" applyFill="1" applyBorder="1" applyAlignment="1">
      <alignment horizontal="center"/>
    </xf>
    <xf numFmtId="0" fontId="49" fillId="3" borderId="0" xfId="0" applyFont="1" applyFill="1" applyBorder="1" applyAlignment="1">
      <alignment horizontal="center"/>
    </xf>
    <xf numFmtId="0" fontId="160" fillId="7" borderId="0" xfId="0" applyFont="1" applyFill="1" applyBorder="1" applyAlignment="1"/>
    <xf numFmtId="0" fontId="160" fillId="7" borderId="0" xfId="0" applyFont="1" applyFill="1" applyBorder="1" applyAlignment="1">
      <alignment horizontal="center" vertical="center"/>
    </xf>
    <xf numFmtId="167" fontId="132" fillId="10" borderId="0" xfId="0" applyNumberFormat="1" applyFont="1" applyFill="1" applyAlignment="1">
      <alignment horizontal="center" readingOrder="2"/>
    </xf>
    <xf numFmtId="1" fontId="3" fillId="2" borderId="0" xfId="0" applyNumberFormat="1" applyFont="1" applyFill="1" applyAlignment="1">
      <alignment horizontal="center"/>
    </xf>
    <xf numFmtId="1" fontId="3" fillId="3" borderId="0" xfId="0" applyNumberFormat="1" applyFont="1" applyFill="1" applyAlignment="1">
      <alignment horizontal="center"/>
    </xf>
    <xf numFmtId="1" fontId="3" fillId="3" borderId="0" xfId="0" applyNumberFormat="1" applyFont="1" applyFill="1" applyAlignment="1">
      <alignment horizontal="center" readingOrder="2"/>
    </xf>
    <xf numFmtId="3" fontId="72" fillId="0" borderId="14" xfId="0" applyNumberFormat="1" applyFont="1" applyFill="1" applyBorder="1" applyAlignment="1">
      <alignment horizontal="center" vertical="center"/>
    </xf>
    <xf numFmtId="3" fontId="72" fillId="0" borderId="2" xfId="0" applyNumberFormat="1" applyFont="1" applyFill="1" applyBorder="1" applyAlignment="1">
      <alignment horizontal="center" vertical="center"/>
    </xf>
    <xf numFmtId="1" fontId="161" fillId="11" borderId="2" xfId="0" applyNumberFormat="1" applyFont="1" applyFill="1" applyBorder="1" applyAlignment="1">
      <alignment horizontal="center"/>
    </xf>
    <xf numFmtId="164" fontId="161" fillId="11" borderId="9" xfId="1" applyNumberFormat="1" applyFont="1" applyFill="1" applyBorder="1" applyAlignment="1">
      <alignment horizontal="center"/>
    </xf>
    <xf numFmtId="164" fontId="161" fillId="2" borderId="0" xfId="1" applyNumberFormat="1" applyFont="1" applyFill="1" applyAlignment="1">
      <alignment horizontal="center"/>
    </xf>
    <xf numFmtId="0" fontId="163" fillId="4" borderId="8" xfId="0" applyFont="1" applyFill="1" applyBorder="1"/>
    <xf numFmtId="164" fontId="163" fillId="4" borderId="9" xfId="1" applyNumberFormat="1" applyFont="1" applyFill="1" applyBorder="1" applyAlignment="1">
      <alignment horizontal="center" vertical="center"/>
    </xf>
    <xf numFmtId="164" fontId="163" fillId="4" borderId="0" xfId="0" applyNumberFormat="1" applyFont="1" applyFill="1"/>
    <xf numFmtId="164" fontId="163" fillId="4" borderId="0" xfId="1" applyNumberFormat="1" applyFont="1" applyFill="1" applyAlignment="1">
      <alignment horizontal="center"/>
    </xf>
    <xf numFmtId="1" fontId="163" fillId="4" borderId="0" xfId="0" applyNumberFormat="1" applyFont="1" applyFill="1" applyAlignment="1">
      <alignment horizontal="center"/>
    </xf>
    <xf numFmtId="0" fontId="163" fillId="4" borderId="0" xfId="0" applyFont="1" applyFill="1"/>
    <xf numFmtId="3" fontId="163" fillId="0" borderId="2" xfId="0" applyNumberFormat="1" applyFont="1" applyFill="1" applyBorder="1" applyAlignment="1">
      <alignment horizontal="center" vertical="center"/>
    </xf>
    <xf numFmtId="164" fontId="163" fillId="4" borderId="9" xfId="1" applyNumberFormat="1" applyFont="1" applyFill="1" applyBorder="1" applyAlignment="1">
      <alignment horizontal="center"/>
    </xf>
    <xf numFmtId="0" fontId="115" fillId="4" borderId="0" xfId="0" applyFont="1" applyFill="1"/>
    <xf numFmtId="2" fontId="163" fillId="4" borderId="0" xfId="0" applyNumberFormat="1" applyFont="1" applyFill="1" applyAlignment="1">
      <alignment horizontal="center"/>
    </xf>
    <xf numFmtId="4" fontId="163" fillId="0" borderId="28" xfId="0" applyNumberFormat="1" applyFont="1" applyFill="1" applyBorder="1" applyAlignment="1">
      <alignment horizontal="center" vertical="center"/>
    </xf>
    <xf numFmtId="4" fontId="163" fillId="0" borderId="88" xfId="0" applyNumberFormat="1" applyFont="1" applyFill="1" applyBorder="1" applyAlignment="1">
      <alignment horizontal="center" vertical="center"/>
    </xf>
    <xf numFmtId="3" fontId="163" fillId="0" borderId="14" xfId="0" applyNumberFormat="1" applyFont="1" applyFill="1" applyBorder="1" applyAlignment="1">
      <alignment horizontal="center" vertical="center"/>
    </xf>
    <xf numFmtId="0" fontId="161" fillId="11" borderId="2" xfId="0" applyFont="1" applyFill="1" applyBorder="1" applyAlignment="1">
      <alignment horizontal="left"/>
    </xf>
    <xf numFmtId="1" fontId="138" fillId="6" borderId="0" xfId="0" applyNumberFormat="1" applyFont="1" applyFill="1" applyAlignment="1">
      <alignment horizontal="center" vertical="center"/>
    </xf>
    <xf numFmtId="164" fontId="138" fillId="6" borderId="0" xfId="1" applyNumberFormat="1" applyFont="1" applyFill="1" applyAlignment="1">
      <alignment horizontal="center" vertical="center"/>
    </xf>
    <xf numFmtId="0" fontId="14" fillId="3" borderId="29" xfId="0" applyFont="1" applyFill="1" applyBorder="1" applyAlignment="1">
      <alignment horizontal="center"/>
    </xf>
    <xf numFmtId="0" fontId="164" fillId="0" borderId="0" xfId="0" applyFont="1" applyAlignment="1">
      <alignment horizontal="left" indent="4"/>
    </xf>
    <xf numFmtId="0" fontId="0" fillId="0" borderId="0" xfId="0" applyAlignment="1">
      <alignment wrapText="1"/>
    </xf>
    <xf numFmtId="3" fontId="137" fillId="0" borderId="77" xfId="0" applyNumberFormat="1" applyFont="1" applyFill="1" applyBorder="1" applyAlignment="1">
      <alignment horizontal="right" vertical="center" indent="1"/>
    </xf>
    <xf numFmtId="3" fontId="137" fillId="0" borderId="2" xfId="0" applyNumberFormat="1" applyFont="1" applyFill="1" applyBorder="1" applyAlignment="1">
      <alignment horizontal="right" vertical="center" indent="1"/>
    </xf>
    <xf numFmtId="3" fontId="137" fillId="0" borderId="31" xfId="0" applyNumberFormat="1" applyFont="1" applyFill="1" applyBorder="1" applyAlignment="1">
      <alignment horizontal="right" vertical="center" indent="1"/>
    </xf>
    <xf numFmtId="3" fontId="137" fillId="0" borderId="27" xfId="0" applyNumberFormat="1" applyFont="1" applyFill="1" applyBorder="1" applyAlignment="1">
      <alignment horizontal="right" vertical="center" indent="1"/>
    </xf>
    <xf numFmtId="3" fontId="137" fillId="0" borderId="88" xfId="0" applyNumberFormat="1" applyFont="1" applyFill="1" applyBorder="1" applyAlignment="1">
      <alignment horizontal="right" vertical="center" indent="1"/>
    </xf>
    <xf numFmtId="3" fontId="137" fillId="0" borderId="26" xfId="0" applyNumberFormat="1" applyFont="1" applyFill="1" applyBorder="1" applyAlignment="1">
      <alignment horizontal="right" vertical="center" indent="1"/>
    </xf>
    <xf numFmtId="3" fontId="137" fillId="0" borderId="29" xfId="0" applyNumberFormat="1" applyFont="1" applyFill="1" applyBorder="1" applyAlignment="1">
      <alignment horizontal="right" vertical="center" indent="1"/>
    </xf>
    <xf numFmtId="168" fontId="115" fillId="24" borderId="2" xfId="0" applyNumberFormat="1" applyFont="1" applyFill="1" applyBorder="1" applyAlignment="1">
      <alignment horizontal="right" vertical="center" indent="1"/>
    </xf>
    <xf numFmtId="168" fontId="115" fillId="24" borderId="88" xfId="0" applyNumberFormat="1" applyFont="1" applyFill="1" applyBorder="1" applyAlignment="1">
      <alignment horizontal="right" vertical="center" indent="1"/>
    </xf>
    <xf numFmtId="3" fontId="110" fillId="24" borderId="80" xfId="0" applyNumberFormat="1" applyFont="1" applyFill="1" applyBorder="1" applyAlignment="1">
      <alignment horizontal="right" vertical="center" indent="1"/>
    </xf>
    <xf numFmtId="3" fontId="110" fillId="24" borderId="81" xfId="0" applyNumberFormat="1" applyFont="1" applyFill="1" applyBorder="1" applyAlignment="1">
      <alignment horizontal="right" vertical="center" indent="1"/>
    </xf>
    <xf numFmtId="3" fontId="110" fillId="24" borderId="96" xfId="0" applyNumberFormat="1" applyFont="1" applyFill="1" applyBorder="1" applyAlignment="1">
      <alignment horizontal="right" vertical="center" indent="1"/>
    </xf>
    <xf numFmtId="168" fontId="115" fillId="24" borderId="67" xfId="0" applyNumberFormat="1" applyFont="1" applyFill="1" applyBorder="1" applyAlignment="1">
      <alignment horizontal="right" vertical="center" indent="1"/>
    </xf>
    <xf numFmtId="168" fontId="110" fillId="24" borderId="76" xfId="0" applyNumberFormat="1" applyFont="1" applyFill="1" applyBorder="1" applyAlignment="1">
      <alignment horizontal="right" vertical="center" indent="1"/>
    </xf>
    <xf numFmtId="168" fontId="115" fillId="24" borderId="78" xfId="0" applyNumberFormat="1" applyFont="1" applyFill="1" applyBorder="1" applyAlignment="1">
      <alignment horizontal="right" vertical="center" indent="1"/>
    </xf>
    <xf numFmtId="168" fontId="115" fillId="24" borderId="58" xfId="0" applyNumberFormat="1" applyFont="1" applyFill="1" applyBorder="1" applyAlignment="1">
      <alignment horizontal="right" vertical="center" indent="1"/>
    </xf>
    <xf numFmtId="168" fontId="165" fillId="28" borderId="45" xfId="0" applyNumberFormat="1" applyFont="1" applyFill="1" applyBorder="1" applyAlignment="1">
      <alignment horizontal="right" vertical="center" indent="1"/>
    </xf>
    <xf numFmtId="168" fontId="165" fillId="28" borderId="85" xfId="0" applyNumberFormat="1" applyFont="1" applyFill="1" applyBorder="1" applyAlignment="1">
      <alignment horizontal="right" vertical="center" indent="1"/>
    </xf>
    <xf numFmtId="1" fontId="161" fillId="2" borderId="0" xfId="0" applyNumberFormat="1" applyFont="1" applyFill="1" applyAlignment="1">
      <alignment horizontal="center" readingOrder="2"/>
    </xf>
    <xf numFmtId="0" fontId="132" fillId="11" borderId="0" xfId="0" applyFont="1" applyFill="1" applyAlignment="1">
      <alignment horizontal="left"/>
    </xf>
    <xf numFmtId="165" fontId="15" fillId="31" borderId="0" xfId="0" applyNumberFormat="1" applyFont="1" applyFill="1" applyBorder="1" applyAlignment="1" applyProtection="1">
      <alignment horizontal="center" vertical="center"/>
    </xf>
    <xf numFmtId="165" fontId="132" fillId="11" borderId="0" xfId="0" applyNumberFormat="1" applyFont="1" applyFill="1" applyAlignment="1">
      <alignment horizontal="center"/>
    </xf>
    <xf numFmtId="164" fontId="132" fillId="11" borderId="0" xfId="1" applyNumberFormat="1" applyFont="1" applyFill="1" applyAlignment="1">
      <alignment horizontal="center"/>
    </xf>
    <xf numFmtId="164" fontId="66" fillId="4" borderId="0" xfId="1" applyNumberFormat="1" applyFont="1" applyFill="1" applyAlignment="1">
      <alignment horizontal="center"/>
    </xf>
    <xf numFmtId="0" fontId="72" fillId="4" borderId="0" xfId="0" applyFont="1" applyFill="1" applyAlignment="1">
      <alignment horizontal="left"/>
    </xf>
    <xf numFmtId="164" fontId="72" fillId="4" borderId="0" xfId="1" applyNumberFormat="1" applyFont="1" applyFill="1" applyAlignment="1">
      <alignment horizontal="center"/>
    </xf>
    <xf numFmtId="172" fontId="12" fillId="4" borderId="0" xfId="0" applyNumberFormat="1" applyFont="1" applyFill="1" applyBorder="1" applyAlignment="1" applyProtection="1">
      <alignment horizontal="center" vertical="center"/>
    </xf>
    <xf numFmtId="165" fontId="12" fillId="4" borderId="0" xfId="0" applyNumberFormat="1" applyFont="1" applyFill="1" applyBorder="1" applyAlignment="1" applyProtection="1">
      <alignment horizontal="center" vertical="center"/>
    </xf>
    <xf numFmtId="172" fontId="167" fillId="4" borderId="0" xfId="0" applyNumberFormat="1" applyFont="1" applyFill="1" applyBorder="1" applyAlignment="1" applyProtection="1">
      <alignment horizontal="center" vertical="center"/>
    </xf>
    <xf numFmtId="165" fontId="167" fillId="4" borderId="0" xfId="0" applyNumberFormat="1" applyFont="1" applyFill="1" applyBorder="1" applyAlignment="1" applyProtection="1">
      <alignment horizontal="center" vertical="center"/>
    </xf>
    <xf numFmtId="1" fontId="5" fillId="4" borderId="0" xfId="0" applyNumberFormat="1" applyFont="1" applyFill="1" applyAlignment="1">
      <alignment horizontal="center" vertical="center"/>
    </xf>
    <xf numFmtId="1" fontId="72" fillId="4" borderId="0" xfId="0" applyNumberFormat="1" applyFont="1" applyFill="1" applyAlignment="1">
      <alignment horizontal="center"/>
    </xf>
    <xf numFmtId="0" fontId="8" fillId="3" borderId="0" xfId="0" applyFont="1" applyFill="1"/>
    <xf numFmtId="16" fontId="3" fillId="3" borderId="0" xfId="0" quotePrefix="1" applyNumberFormat="1" applyFont="1" applyFill="1" applyAlignment="1">
      <alignment horizontal="center" readingOrder="2"/>
    </xf>
    <xf numFmtId="0" fontId="3" fillId="3" borderId="0" xfId="0" quotePrefix="1" applyFont="1" applyFill="1" applyAlignment="1">
      <alignment horizontal="center" readingOrder="2"/>
    </xf>
    <xf numFmtId="0" fontId="8" fillId="4" borderId="0" xfId="0" applyFont="1" applyFill="1"/>
    <xf numFmtId="0" fontId="132" fillId="11" borderId="0" xfId="0" applyFont="1" applyFill="1" applyAlignment="1">
      <alignment horizontal="right"/>
    </xf>
    <xf numFmtId="0" fontId="46" fillId="4" borderId="0" xfId="0" applyFont="1" applyFill="1"/>
    <xf numFmtId="164" fontId="3" fillId="3" borderId="0" xfId="0" applyNumberFormat="1" applyFont="1" applyFill="1" applyAlignment="1">
      <alignment horizontal="center" vertical="center"/>
    </xf>
    <xf numFmtId="0" fontId="68" fillId="3" borderId="0" xfId="0" applyFont="1" applyFill="1"/>
    <xf numFmtId="0" fontId="16" fillId="7" borderId="104" xfId="0" applyFont="1" applyFill="1" applyBorder="1" applyAlignment="1"/>
    <xf numFmtId="1" fontId="18" fillId="8" borderId="2" xfId="0" applyNumberFormat="1" applyFont="1" applyFill="1" applyBorder="1" applyAlignment="1">
      <alignment horizontal="center" vertical="center" wrapText="1"/>
    </xf>
    <xf numFmtId="0" fontId="19" fillId="8" borderId="6" xfId="0" applyFont="1" applyFill="1" applyBorder="1" applyAlignment="1">
      <alignment horizontal="left" vertical="center"/>
    </xf>
    <xf numFmtId="0" fontId="23" fillId="4" borderId="105" xfId="0" applyFont="1" applyFill="1" applyBorder="1" applyAlignment="1">
      <alignment horizontal="right"/>
    </xf>
    <xf numFmtId="0" fontId="9" fillId="4" borderId="105" xfId="0" applyFont="1" applyFill="1" applyBorder="1"/>
    <xf numFmtId="0" fontId="14" fillId="7" borderId="106" xfId="0" applyFont="1" applyFill="1" applyBorder="1" applyAlignment="1">
      <alignment horizontal="center" vertical="center"/>
    </xf>
    <xf numFmtId="0" fontId="3" fillId="7" borderId="103" xfId="0" applyFont="1" applyFill="1" applyBorder="1" applyAlignment="1">
      <alignment horizontal="right"/>
    </xf>
    <xf numFmtId="0" fontId="168" fillId="34" borderId="2" xfId="0" applyFont="1" applyFill="1" applyBorder="1" applyAlignment="1">
      <alignment horizontal="right" vertical="center"/>
    </xf>
    <xf numFmtId="0" fontId="169" fillId="34" borderId="2" xfId="0" applyFont="1" applyFill="1" applyBorder="1" applyAlignment="1">
      <alignment horizontal="centerContinuous" vertical="center"/>
    </xf>
    <xf numFmtId="0" fontId="168" fillId="34" borderId="2" xfId="0" applyFont="1" applyFill="1" applyBorder="1" applyAlignment="1">
      <alignment horizontal="left" vertical="center"/>
    </xf>
    <xf numFmtId="0" fontId="170" fillId="34" borderId="2" xfId="0" applyFont="1" applyFill="1" applyBorder="1" applyAlignment="1">
      <alignment horizontal="center" vertical="center" wrapText="1"/>
    </xf>
    <xf numFmtId="0" fontId="170" fillId="34" borderId="2" xfId="0" applyFont="1" applyFill="1" applyBorder="1" applyAlignment="1">
      <alignment horizontal="center" vertical="center"/>
    </xf>
    <xf numFmtId="0" fontId="171" fillId="34" borderId="2" xfId="0" applyFont="1" applyFill="1" applyBorder="1"/>
    <xf numFmtId="165" fontId="172" fillId="9" borderId="2" xfId="0" applyNumberFormat="1" applyFont="1" applyFill="1" applyBorder="1" applyAlignment="1">
      <alignment vertical="center"/>
    </xf>
    <xf numFmtId="0" fontId="172" fillId="34" borderId="2" xfId="0" applyFont="1" applyFill="1" applyBorder="1" applyAlignment="1">
      <alignment vertical="center" wrapText="1"/>
    </xf>
    <xf numFmtId="0" fontId="172" fillId="34" borderId="2" xfId="0" quotePrefix="1" applyFont="1" applyFill="1" applyBorder="1" applyAlignment="1">
      <alignment horizontal="left" vertical="center" wrapText="1"/>
    </xf>
    <xf numFmtId="0" fontId="173" fillId="34" borderId="2" xfId="0" applyFont="1" applyFill="1" applyBorder="1" applyAlignment="1">
      <alignment vertical="center"/>
    </xf>
    <xf numFmtId="0" fontId="169" fillId="9" borderId="2" xfId="0" applyFont="1" applyFill="1" applyBorder="1" applyAlignment="1">
      <alignment vertical="center"/>
    </xf>
    <xf numFmtId="165" fontId="169" fillId="9" borderId="2" xfId="0" applyNumberFormat="1" applyFont="1" applyFill="1" applyBorder="1" applyAlignment="1">
      <alignment horizontal="right" vertical="center"/>
    </xf>
    <xf numFmtId="165" fontId="169" fillId="9" borderId="2" xfId="0" applyNumberFormat="1" applyFont="1" applyFill="1" applyBorder="1" applyAlignment="1">
      <alignment vertical="center"/>
    </xf>
    <xf numFmtId="1" fontId="169" fillId="9" borderId="2" xfId="0" applyNumberFormat="1" applyFont="1" applyFill="1" applyBorder="1" applyAlignment="1">
      <alignment vertical="center"/>
    </xf>
    <xf numFmtId="0" fontId="172" fillId="34" borderId="2" xfId="0" quotePrefix="1" applyFont="1" applyFill="1" applyBorder="1" applyAlignment="1">
      <alignment horizontal="left" vertical="center"/>
    </xf>
    <xf numFmtId="164" fontId="172" fillId="34" borderId="2" xfId="1" applyNumberFormat="1" applyFont="1" applyFill="1" applyBorder="1" applyAlignment="1">
      <alignment horizontal="right" vertical="center"/>
    </xf>
    <xf numFmtId="164" fontId="169" fillId="34" borderId="2" xfId="1" quotePrefix="1" applyNumberFormat="1" applyFont="1" applyFill="1" applyBorder="1" applyAlignment="1">
      <alignment horizontal="center" vertical="center"/>
    </xf>
    <xf numFmtId="164" fontId="172" fillId="34" borderId="2" xfId="1" quotePrefix="1" applyNumberFormat="1" applyFont="1" applyFill="1" applyBorder="1" applyAlignment="1">
      <alignment horizontal="right" vertical="center"/>
    </xf>
    <xf numFmtId="0" fontId="174" fillId="9" borderId="16" xfId="0" applyFont="1" applyFill="1" applyBorder="1"/>
    <xf numFmtId="0" fontId="172" fillId="9" borderId="0" xfId="0" applyFont="1" applyFill="1" applyBorder="1"/>
    <xf numFmtId="0" fontId="174" fillId="9" borderId="0" xfId="0" applyFont="1" applyFill="1" applyBorder="1"/>
    <xf numFmtId="0" fontId="174" fillId="0" borderId="0" xfId="0" applyFont="1" applyFill="1" applyBorder="1"/>
    <xf numFmtId="0" fontId="172" fillId="0" borderId="0" xfId="0" applyFont="1"/>
    <xf numFmtId="0" fontId="175" fillId="0" borderId="0" xfId="0" applyFont="1" applyFill="1" applyBorder="1"/>
    <xf numFmtId="0" fontId="25" fillId="3" borderId="9" xfId="0" applyFont="1" applyFill="1" applyBorder="1" applyAlignment="1">
      <alignment horizontal="center" vertical="center"/>
    </xf>
    <xf numFmtId="0" fontId="176" fillId="4" borderId="2" xfId="0" applyFont="1" applyFill="1" applyBorder="1" applyAlignment="1">
      <alignment horizontal="center" vertical="center"/>
    </xf>
    <xf numFmtId="0" fontId="177" fillId="4" borderId="8" xfId="0" applyFont="1" applyFill="1" applyBorder="1" applyAlignment="1">
      <alignment horizontal="center" vertical="center"/>
    </xf>
    <xf numFmtId="9" fontId="0" fillId="0" borderId="0" xfId="0" applyNumberFormat="1"/>
    <xf numFmtId="0" fontId="135" fillId="24" borderId="86" xfId="0" applyFont="1" applyFill="1" applyBorder="1" applyAlignment="1">
      <alignment vertical="center"/>
    </xf>
    <xf numFmtId="3" fontId="179" fillId="24" borderId="86" xfId="0" applyNumberFormat="1" applyFont="1" applyFill="1" applyBorder="1" applyAlignment="1">
      <alignment vertical="center"/>
    </xf>
    <xf numFmtId="3" fontId="178" fillId="24" borderId="0" xfId="0" applyNumberFormat="1" applyFont="1" applyFill="1" applyBorder="1" applyAlignment="1">
      <alignment vertical="center"/>
    </xf>
    <xf numFmtId="0" fontId="104" fillId="10" borderId="0" xfId="0" applyFont="1" applyFill="1" applyAlignment="1">
      <alignment horizontal="center"/>
    </xf>
    <xf numFmtId="0" fontId="53" fillId="4" borderId="24" xfId="0" applyFont="1" applyFill="1" applyBorder="1" applyAlignment="1">
      <alignment horizontal="center"/>
    </xf>
    <xf numFmtId="0" fontId="60" fillId="17" borderId="20" xfId="0" applyFont="1" applyFill="1" applyBorder="1"/>
    <xf numFmtId="1" fontId="60" fillId="17" borderId="21" xfId="0" applyNumberFormat="1" applyFont="1" applyFill="1" applyBorder="1" applyAlignment="1">
      <alignment horizontal="center" vertical="center"/>
    </xf>
    <xf numFmtId="1" fontId="20" fillId="17" borderId="22" xfId="0" applyNumberFormat="1" applyFont="1" applyFill="1" applyBorder="1" applyAlignment="1">
      <alignment horizontal="center" vertical="center" wrapText="1"/>
    </xf>
    <xf numFmtId="1" fontId="20" fillId="17" borderId="0" xfId="0" applyNumberFormat="1" applyFont="1" applyFill="1" applyBorder="1" applyAlignment="1">
      <alignment horizontal="center" vertical="center" wrapText="1"/>
    </xf>
    <xf numFmtId="0" fontId="0" fillId="10" borderId="0" xfId="0" applyFill="1" applyAlignment="1">
      <alignment horizontal="center" vertical="center"/>
    </xf>
    <xf numFmtId="0" fontId="0" fillId="0" borderId="0" xfId="0" applyAlignment="1">
      <alignment horizontal="center" vertical="center"/>
    </xf>
    <xf numFmtId="3" fontId="0" fillId="10" borderId="0" xfId="0" applyNumberFormat="1" applyFill="1" applyAlignment="1">
      <alignment horizontal="center" vertical="center"/>
    </xf>
    <xf numFmtId="0" fontId="42" fillId="10" borderId="0" xfId="0" applyFont="1" applyFill="1" applyAlignment="1">
      <alignment horizontal="center" vertical="center"/>
    </xf>
    <xf numFmtId="17" fontId="42" fillId="0" borderId="0" xfId="0" applyNumberFormat="1" applyFont="1" applyAlignment="1">
      <alignment horizontal="center" vertical="center"/>
    </xf>
    <xf numFmtId="0" fontId="42" fillId="0" borderId="0" xfId="0" applyFont="1" applyAlignment="1">
      <alignment horizontal="center" vertical="center"/>
    </xf>
    <xf numFmtId="0" fontId="116" fillId="35" borderId="59" xfId="0" applyFont="1" applyFill="1" applyBorder="1" applyAlignment="1">
      <alignment horizontal="center" wrapText="1" readingOrder="1"/>
    </xf>
    <xf numFmtId="0" fontId="117" fillId="35" borderId="29" xfId="0" applyFont="1" applyFill="1" applyBorder="1" applyAlignment="1">
      <alignment horizontal="center" wrapText="1" readingOrder="1"/>
    </xf>
    <xf numFmtId="3" fontId="63" fillId="35" borderId="0" xfId="0" applyNumberFormat="1" applyFont="1" applyFill="1" applyAlignment="1">
      <alignment horizontal="center"/>
    </xf>
    <xf numFmtId="0" fontId="22" fillId="0" borderId="0" xfId="0" applyFont="1" applyBorder="1" applyAlignment="1">
      <alignment horizontal="left" wrapText="1" readingOrder="1"/>
    </xf>
    <xf numFmtId="3" fontId="30" fillId="0" borderId="0" xfId="0" applyNumberFormat="1" applyFont="1" applyBorder="1" applyAlignment="1">
      <alignment horizontal="center" wrapText="1" readingOrder="1"/>
    </xf>
    <xf numFmtId="1" fontId="0" fillId="0" borderId="0" xfId="0" applyNumberFormat="1" applyAlignment="1">
      <alignment horizontal="center"/>
    </xf>
    <xf numFmtId="0" fontId="66" fillId="4" borderId="0" xfId="0" applyFont="1" applyFill="1" applyAlignment="1">
      <alignment horizontal="left"/>
    </xf>
    <xf numFmtId="1" fontId="66" fillId="4" borderId="0" xfId="0" applyNumberFormat="1" applyFont="1" applyFill="1" applyAlignment="1">
      <alignment horizontal="center"/>
    </xf>
    <xf numFmtId="2" fontId="5" fillId="0" borderId="0" xfId="0" applyNumberFormat="1" applyFont="1"/>
    <xf numFmtId="0" fontId="72" fillId="4" borderId="8" xfId="0" applyFont="1" applyFill="1" applyBorder="1"/>
    <xf numFmtId="3" fontId="72" fillId="0" borderId="0" xfId="0" applyNumberFormat="1" applyFont="1" applyFill="1" applyBorder="1" applyAlignment="1">
      <alignment horizontal="center" vertical="center"/>
    </xf>
    <xf numFmtId="3" fontId="72" fillId="0" borderId="30" xfId="0" applyNumberFormat="1" applyFont="1" applyFill="1" applyBorder="1" applyAlignment="1">
      <alignment horizontal="center" vertical="center"/>
    </xf>
    <xf numFmtId="164" fontId="72" fillId="4" borderId="9" xfId="1" applyNumberFormat="1" applyFont="1" applyFill="1" applyBorder="1" applyAlignment="1">
      <alignment horizontal="center" vertical="center"/>
    </xf>
    <xf numFmtId="1" fontId="161" fillId="11" borderId="8" xfId="0" applyNumberFormat="1" applyFont="1" applyFill="1" applyBorder="1" applyAlignment="1">
      <alignment horizontal="center"/>
    </xf>
    <xf numFmtId="3" fontId="115" fillId="11" borderId="14" xfId="0" applyNumberFormat="1" applyFont="1" applyFill="1" applyBorder="1" applyAlignment="1">
      <alignment horizontal="center"/>
    </xf>
    <xf numFmtId="1" fontId="163" fillId="4" borderId="18" xfId="0" applyNumberFormat="1" applyFont="1" applyFill="1" applyBorder="1" applyAlignment="1">
      <alignment horizontal="center"/>
    </xf>
    <xf numFmtId="3" fontId="72" fillId="0" borderId="9" xfId="0" applyNumberFormat="1" applyFont="1" applyFill="1" applyBorder="1" applyAlignment="1">
      <alignment horizontal="center" vertical="center"/>
    </xf>
    <xf numFmtId="3" fontId="115" fillId="11" borderId="14" xfId="0" applyNumberFormat="1" applyFont="1" applyFill="1" applyBorder="1" applyAlignment="1">
      <alignment horizontal="center" vertical="center"/>
    </xf>
    <xf numFmtId="0" fontId="0" fillId="6" borderId="0" xfId="0" applyFill="1"/>
    <xf numFmtId="164" fontId="8" fillId="6" borderId="0" xfId="1" applyNumberFormat="1" applyFont="1" applyFill="1" applyAlignment="1">
      <alignment horizontal="center"/>
    </xf>
    <xf numFmtId="1" fontId="5" fillId="30" borderId="81" xfId="0" applyNumberFormat="1" applyFont="1" applyFill="1" applyBorder="1" applyAlignment="1">
      <alignment horizontal="center" vertical="center"/>
    </xf>
    <xf numFmtId="1" fontId="5" fillId="30" borderId="95" xfId="0" applyNumberFormat="1" applyFont="1" applyFill="1" applyBorder="1" applyAlignment="1">
      <alignment horizontal="center" vertical="center"/>
    </xf>
    <xf numFmtId="1" fontId="5" fillId="33" borderId="81" xfId="0" applyNumberFormat="1" applyFont="1" applyFill="1" applyBorder="1" applyAlignment="1">
      <alignment horizontal="center" vertical="center"/>
    </xf>
    <xf numFmtId="1" fontId="5" fillId="33" borderId="95" xfId="0" applyNumberFormat="1" applyFont="1" applyFill="1" applyBorder="1" applyAlignment="1">
      <alignment horizontal="center" vertical="center"/>
    </xf>
    <xf numFmtId="1" fontId="5" fillId="27" borderId="76" xfId="0" applyNumberFormat="1" applyFont="1" applyFill="1" applyBorder="1" applyAlignment="1">
      <alignment horizontal="center" vertical="center"/>
    </xf>
    <xf numFmtId="1" fontId="5" fillId="27" borderId="87" xfId="0" applyNumberFormat="1" applyFont="1" applyFill="1" applyBorder="1" applyAlignment="1">
      <alignment horizontal="center" vertical="center"/>
    </xf>
    <xf numFmtId="1" fontId="5" fillId="4" borderId="18" xfId="0" applyNumberFormat="1" applyFont="1" applyFill="1" applyBorder="1" applyAlignment="1">
      <alignment horizontal="center" vertical="center"/>
    </xf>
    <xf numFmtId="1" fontId="5" fillId="4" borderId="108" xfId="0" applyNumberFormat="1" applyFont="1" applyFill="1" applyBorder="1" applyAlignment="1">
      <alignment horizontal="center" vertical="center"/>
    </xf>
    <xf numFmtId="1" fontId="5" fillId="4" borderId="2" xfId="0" applyNumberFormat="1" applyFont="1" applyFill="1" applyBorder="1" applyAlignment="1">
      <alignment horizontal="center" vertical="center"/>
    </xf>
    <xf numFmtId="1" fontId="5" fillId="4" borderId="7" xfId="0" applyNumberFormat="1" applyFont="1" applyFill="1" applyBorder="1" applyAlignment="1">
      <alignment horizontal="center" vertical="center"/>
    </xf>
    <xf numFmtId="9" fontId="72" fillId="27" borderId="45" xfId="1" applyFont="1" applyFill="1" applyBorder="1" applyAlignment="1">
      <alignment horizontal="center" vertical="center"/>
    </xf>
    <xf numFmtId="169" fontId="72" fillId="27" borderId="83" xfId="0" applyNumberFormat="1" applyFont="1" applyFill="1" applyBorder="1" applyAlignment="1">
      <alignment horizontal="center" vertical="center"/>
    </xf>
    <xf numFmtId="169" fontId="72" fillId="27" borderId="84" xfId="0" applyNumberFormat="1" applyFont="1" applyFill="1" applyBorder="1" applyAlignment="1">
      <alignment horizontal="center" vertical="center"/>
    </xf>
    <xf numFmtId="0" fontId="4" fillId="2" borderId="0" xfId="0" applyFont="1" applyFill="1" applyAlignment="1">
      <alignment readingOrder="2"/>
    </xf>
    <xf numFmtId="0" fontId="4" fillId="3" borderId="0" xfId="0" applyFont="1" applyFill="1" applyAlignment="1">
      <alignment readingOrder="2"/>
    </xf>
    <xf numFmtId="169" fontId="104" fillId="10" borderId="0" xfId="0" applyNumberFormat="1" applyFont="1" applyFill="1" applyAlignment="1">
      <alignment horizontal="center"/>
    </xf>
    <xf numFmtId="0" fontId="70" fillId="6" borderId="0" xfId="0" applyFont="1" applyFill="1" applyAlignment="1">
      <alignment horizontal="center"/>
    </xf>
    <xf numFmtId="0" fontId="141" fillId="6" borderId="0" xfId="0" applyFont="1" applyFill="1" applyAlignment="1">
      <alignment horizontal="center"/>
    </xf>
    <xf numFmtId="0" fontId="14" fillId="7" borderId="15" xfId="0" applyFont="1" applyFill="1" applyBorder="1" applyAlignment="1">
      <alignment vertical="center"/>
    </xf>
    <xf numFmtId="1" fontId="148" fillId="9" borderId="2" xfId="0" applyNumberFormat="1" applyFont="1" applyFill="1" applyBorder="1" applyAlignment="1">
      <alignment horizontal="center" vertical="center"/>
    </xf>
    <xf numFmtId="0" fontId="181" fillId="4" borderId="0" xfId="0" applyFont="1" applyFill="1"/>
    <xf numFmtId="164" fontId="0" fillId="4" borderId="0" xfId="0" applyNumberFormat="1" applyFill="1"/>
    <xf numFmtId="164" fontId="0" fillId="4" borderId="0" xfId="1" applyNumberFormat="1" applyFont="1" applyFill="1"/>
    <xf numFmtId="1" fontId="12" fillId="4" borderId="102" xfId="0" applyNumberFormat="1" applyFont="1" applyFill="1" applyBorder="1" applyAlignment="1">
      <alignment wrapText="1"/>
    </xf>
    <xf numFmtId="1" fontId="12" fillId="4" borderId="0" xfId="0" applyNumberFormat="1" applyFont="1" applyFill="1" applyBorder="1" applyAlignment="1">
      <alignment wrapText="1"/>
    </xf>
    <xf numFmtId="1" fontId="12" fillId="4" borderId="103" xfId="0" applyNumberFormat="1" applyFont="1" applyFill="1" applyBorder="1" applyAlignment="1">
      <alignment wrapText="1"/>
    </xf>
    <xf numFmtId="1" fontId="18" fillId="8" borderId="114" xfId="0" applyNumberFormat="1" applyFont="1" applyFill="1" applyBorder="1" applyAlignment="1">
      <alignment horizontal="center" vertical="center" wrapText="1"/>
    </xf>
    <xf numFmtId="1" fontId="18" fillId="8" borderId="115" xfId="0" applyNumberFormat="1" applyFont="1" applyFill="1" applyBorder="1" applyAlignment="1">
      <alignment horizontal="center" vertical="center" wrapText="1"/>
    </xf>
    <xf numFmtId="165" fontId="14" fillId="7" borderId="106" xfId="0" applyNumberFormat="1" applyFont="1" applyFill="1" applyBorder="1" applyAlignment="1">
      <alignment horizontal="center" vertical="center"/>
    </xf>
    <xf numFmtId="0" fontId="10" fillId="7" borderId="0" xfId="0" applyFont="1" applyFill="1" applyBorder="1" applyAlignment="1">
      <alignment horizontal="center" vertical="center"/>
    </xf>
    <xf numFmtId="0" fontId="20" fillId="4" borderId="117" xfId="0" applyFont="1" applyFill="1" applyBorder="1" applyAlignment="1">
      <alignment horizontal="left" vertical="center"/>
    </xf>
    <xf numFmtId="0" fontId="20" fillId="4" borderId="116" xfId="0" applyFont="1" applyFill="1" applyBorder="1" applyAlignment="1">
      <alignment horizontal="left" vertical="center"/>
    </xf>
    <xf numFmtId="0" fontId="62" fillId="11" borderId="0" xfId="0" applyFont="1" applyFill="1"/>
    <xf numFmtId="165" fontId="30" fillId="0" borderId="115" xfId="0" applyNumberFormat="1" applyFont="1" applyBorder="1" applyAlignment="1">
      <alignment horizontal="center"/>
    </xf>
    <xf numFmtId="165" fontId="30" fillId="0" borderId="8" xfId="0" applyNumberFormat="1" applyFont="1" applyBorder="1" applyAlignment="1">
      <alignment horizontal="center"/>
    </xf>
    <xf numFmtId="0" fontId="101" fillId="4" borderId="30" xfId="0" applyFont="1" applyFill="1" applyBorder="1" applyAlignment="1">
      <alignment horizontal="center" vertical="center"/>
    </xf>
    <xf numFmtId="165" fontId="101" fillId="4" borderId="30" xfId="0" applyNumberFormat="1" applyFont="1" applyFill="1" applyBorder="1" applyAlignment="1">
      <alignment horizontal="center" vertical="center"/>
    </xf>
    <xf numFmtId="16" fontId="72" fillId="4" borderId="103" xfId="0" quotePrefix="1" applyNumberFormat="1" applyFont="1" applyFill="1" applyBorder="1" applyAlignment="1">
      <alignment horizontal="center"/>
    </xf>
    <xf numFmtId="16" fontId="72" fillId="4" borderId="30" xfId="0" quotePrefix="1" applyNumberFormat="1" applyFont="1" applyFill="1" applyBorder="1" applyAlignment="1">
      <alignment horizontal="center"/>
    </xf>
    <xf numFmtId="0" fontId="32" fillId="4" borderId="102" xfId="0" applyFont="1" applyFill="1" applyBorder="1" applyAlignment="1">
      <alignment horizontal="center" vertical="center"/>
    </xf>
    <xf numFmtId="0" fontId="98" fillId="19" borderId="12" xfId="0" applyFont="1" applyFill="1" applyBorder="1" applyAlignment="1">
      <alignment horizontal="center" vertical="center" wrapText="1"/>
    </xf>
    <xf numFmtId="1" fontId="98" fillId="19" borderId="18" xfId="0" applyNumberFormat="1" applyFont="1" applyFill="1" applyBorder="1" applyAlignment="1">
      <alignment horizontal="center" vertical="center"/>
    </xf>
    <xf numFmtId="164" fontId="98" fillId="19" borderId="18" xfId="1" applyNumberFormat="1" applyFont="1" applyFill="1" applyBorder="1" applyAlignment="1">
      <alignment horizontal="center" vertical="center"/>
    </xf>
    <xf numFmtId="17" fontId="100" fillId="20" borderId="2" xfId="0" applyNumberFormat="1" applyFont="1" applyFill="1" applyBorder="1" applyAlignment="1">
      <alignment horizontal="center" vertical="center"/>
    </xf>
    <xf numFmtId="0" fontId="99" fillId="20" borderId="2" xfId="0" applyFont="1" applyFill="1" applyBorder="1" applyAlignment="1"/>
    <xf numFmtId="0" fontId="66" fillId="8" borderId="0" xfId="0" applyFont="1" applyFill="1" applyBorder="1" applyAlignment="1">
      <alignment horizontal="center" vertical="center"/>
    </xf>
    <xf numFmtId="16" fontId="107" fillId="16" borderId="26" xfId="0" quotePrefix="1" applyNumberFormat="1" applyFont="1" applyFill="1" applyBorder="1" applyAlignment="1">
      <alignment horizontal="center" vertical="center"/>
    </xf>
    <xf numFmtId="0" fontId="70" fillId="6" borderId="0" xfId="0" applyFont="1" applyFill="1" applyBorder="1" applyAlignment="1">
      <alignment horizontal="center"/>
    </xf>
    <xf numFmtId="16" fontId="107" fillId="16" borderId="0" xfId="0" quotePrefix="1" applyNumberFormat="1" applyFont="1" applyFill="1" applyBorder="1" applyAlignment="1">
      <alignment horizontal="center" vertical="center"/>
    </xf>
    <xf numFmtId="164" fontId="66" fillId="4" borderId="0" xfId="1" applyNumberFormat="1" applyFont="1" applyFill="1" applyBorder="1" applyAlignment="1">
      <alignment horizontal="center" vertical="center"/>
    </xf>
    <xf numFmtId="164" fontId="66" fillId="8" borderId="0" xfId="1" applyNumberFormat="1" applyFont="1" applyFill="1" applyBorder="1" applyAlignment="1">
      <alignment horizontal="center" vertical="center"/>
    </xf>
    <xf numFmtId="0" fontId="141" fillId="6" borderId="0" xfId="0" applyFont="1" applyFill="1" applyBorder="1" applyAlignment="1">
      <alignment horizontal="center"/>
    </xf>
    <xf numFmtId="1" fontId="150" fillId="3" borderId="2" xfId="0" applyNumberFormat="1" applyFont="1" applyFill="1" applyBorder="1" applyAlignment="1">
      <alignment horizontal="center" vertical="center"/>
    </xf>
    <xf numFmtId="164" fontId="182" fillId="3" borderId="2" xfId="1" applyNumberFormat="1" applyFont="1" applyFill="1" applyBorder="1" applyAlignment="1">
      <alignment horizontal="center" vertical="center"/>
    </xf>
    <xf numFmtId="164" fontId="182" fillId="3" borderId="2" xfId="1" quotePrefix="1" applyNumberFormat="1" applyFont="1" applyFill="1" applyBorder="1" applyAlignment="1">
      <alignment horizontal="center" vertical="center"/>
    </xf>
    <xf numFmtId="0" fontId="3" fillId="6" borderId="0" xfId="0" applyFont="1" applyFill="1" applyAlignment="1"/>
    <xf numFmtId="165" fontId="3" fillId="6" borderId="0" xfId="0" applyNumberFormat="1" applyFont="1" applyFill="1" applyAlignment="1">
      <alignment horizontal="center"/>
    </xf>
    <xf numFmtId="164" fontId="3" fillId="6" borderId="0" xfId="1" applyNumberFormat="1" applyFont="1" applyFill="1" applyAlignment="1">
      <alignment horizontal="center"/>
    </xf>
    <xf numFmtId="0" fontId="2" fillId="3" borderId="0" xfId="0" quotePrefix="1" applyFont="1" applyFill="1" applyAlignment="1">
      <alignment horizontal="center"/>
    </xf>
    <xf numFmtId="0" fontId="4" fillId="3" borderId="0" xfId="0" applyFont="1" applyFill="1" applyAlignment="1">
      <alignment horizontal="center"/>
    </xf>
    <xf numFmtId="0" fontId="49" fillId="3" borderId="0" xfId="0" applyFont="1" applyFill="1" applyAlignment="1">
      <alignment horizontal="center" vertical="center"/>
    </xf>
    <xf numFmtId="0" fontId="32" fillId="4" borderId="0" xfId="0" applyFont="1" applyFill="1" applyBorder="1" applyAlignment="1">
      <alignment horizontal="center" vertical="center"/>
    </xf>
    <xf numFmtId="0" fontId="183" fillId="0" borderId="0" xfId="0" applyFont="1"/>
    <xf numFmtId="0" fontId="184" fillId="0" borderId="0" xfId="0" applyFont="1"/>
    <xf numFmtId="0" fontId="185" fillId="0" borderId="0" xfId="0" applyFont="1"/>
    <xf numFmtId="0" fontId="186" fillId="0" borderId="0" xfId="0" applyFont="1"/>
    <xf numFmtId="170" fontId="158" fillId="11" borderId="0" xfId="2" applyNumberFormat="1" applyFont="1" applyFill="1" applyBorder="1" applyAlignment="1">
      <alignment horizontal="right" vertical="center" readingOrder="1"/>
    </xf>
    <xf numFmtId="0" fontId="0" fillId="11" borderId="0" xfId="0" applyFill="1"/>
    <xf numFmtId="171" fontId="187" fillId="11" borderId="0" xfId="2" applyNumberFormat="1" applyFont="1" applyFill="1" applyBorder="1" applyAlignment="1">
      <alignment horizontal="center" vertical="center"/>
    </xf>
    <xf numFmtId="0" fontId="158" fillId="11" borderId="0" xfId="2" applyNumberFormat="1" applyFont="1" applyFill="1" applyBorder="1" applyAlignment="1">
      <alignment horizontal="center" vertical="center"/>
    </xf>
    <xf numFmtId="0" fontId="36" fillId="11" borderId="0" xfId="2" applyNumberFormat="1" applyFont="1" applyFill="1" applyBorder="1" applyAlignment="1">
      <alignment horizontal="center" vertical="center"/>
    </xf>
    <xf numFmtId="0" fontId="36" fillId="4" borderId="0" xfId="2" applyNumberFormat="1" applyFont="1" applyFill="1" applyBorder="1" applyAlignment="1">
      <alignment horizontal="center" vertical="center"/>
    </xf>
    <xf numFmtId="0" fontId="187" fillId="11" borderId="0" xfId="2" applyNumberFormat="1" applyFont="1" applyFill="1" applyBorder="1" applyAlignment="1">
      <alignment horizontal="center" vertical="center"/>
    </xf>
    <xf numFmtId="0" fontId="145" fillId="3" borderId="0" xfId="2" applyNumberFormat="1" applyFont="1" applyFill="1" applyBorder="1" applyAlignment="1">
      <alignment horizontal="center" vertical="center"/>
    </xf>
    <xf numFmtId="0" fontId="188" fillId="3" borderId="0" xfId="2" applyNumberFormat="1" applyFont="1" applyFill="1" applyBorder="1" applyAlignment="1">
      <alignment horizontal="center" vertical="center"/>
    </xf>
    <xf numFmtId="170" fontId="188" fillId="3" borderId="0" xfId="2" applyNumberFormat="1" applyFont="1" applyFill="1" applyAlignment="1">
      <alignment horizontal="center"/>
    </xf>
    <xf numFmtId="165" fontId="49" fillId="3" borderId="0" xfId="0" applyNumberFormat="1" applyFont="1" applyFill="1" applyBorder="1" applyAlignment="1">
      <alignment horizontal="center"/>
    </xf>
    <xf numFmtId="165" fontId="145" fillId="3" borderId="0" xfId="2" applyNumberFormat="1" applyFont="1" applyFill="1" applyBorder="1" applyAlignment="1">
      <alignment horizontal="center" vertical="center"/>
    </xf>
    <xf numFmtId="165" fontId="36" fillId="11" borderId="0" xfId="2" applyNumberFormat="1" applyFont="1" applyFill="1" applyBorder="1" applyAlignment="1">
      <alignment horizontal="center" vertical="center"/>
    </xf>
    <xf numFmtId="0" fontId="3" fillId="6" borderId="0" xfId="0" applyFont="1" applyFill="1" applyAlignment="1">
      <alignment horizontal="center" vertical="center" readingOrder="2"/>
    </xf>
    <xf numFmtId="0" fontId="15" fillId="3" borderId="0" xfId="0" applyFont="1" applyFill="1" applyAlignment="1">
      <alignment horizontal="center" vertical="center"/>
    </xf>
    <xf numFmtId="0" fontId="46" fillId="3" borderId="0" xfId="0" applyFont="1" applyFill="1"/>
    <xf numFmtId="1" fontId="78" fillId="3" borderId="0" xfId="0" applyNumberFormat="1" applyFont="1" applyFill="1" applyBorder="1" applyAlignment="1">
      <alignment horizontal="center" vertical="center"/>
    </xf>
    <xf numFmtId="9" fontId="57" fillId="3" borderId="0" xfId="0" applyNumberFormat="1" applyFont="1" applyFill="1" applyAlignment="1">
      <alignment horizontal="center" vertical="center"/>
    </xf>
    <xf numFmtId="0" fontId="192" fillId="24" borderId="0" xfId="0" applyFont="1" applyFill="1" applyBorder="1" applyAlignment="1">
      <alignment vertical="center"/>
    </xf>
    <xf numFmtId="168" fontId="48" fillId="24" borderId="77" xfId="0" applyNumberFormat="1" applyFont="1" applyFill="1" applyBorder="1" applyAlignment="1">
      <alignment horizontal="right" vertical="center" indent="1"/>
    </xf>
    <xf numFmtId="168" fontId="48" fillId="24" borderId="27" xfId="0" applyNumberFormat="1" applyFont="1" applyFill="1" applyBorder="1" applyAlignment="1">
      <alignment horizontal="right" vertical="center" indent="1"/>
    </xf>
    <xf numFmtId="3" fontId="110" fillId="0" borderId="73" xfId="0" applyNumberFormat="1" applyFont="1" applyFill="1" applyBorder="1" applyAlignment="1">
      <alignment horizontal="right" vertical="center" indent="1"/>
    </xf>
    <xf numFmtId="3" fontId="110" fillId="0" borderId="90" xfId="0" applyNumberFormat="1" applyFont="1" applyFill="1" applyBorder="1" applyAlignment="1">
      <alignment horizontal="right" vertical="center" indent="1"/>
    </xf>
    <xf numFmtId="3" fontId="110" fillId="0" borderId="75" xfId="0" applyNumberFormat="1" applyFont="1" applyFill="1" applyBorder="1" applyAlignment="1">
      <alignment horizontal="right" vertical="center" indent="1"/>
    </xf>
    <xf numFmtId="4" fontId="110" fillId="0" borderId="14" xfId="0" applyNumberFormat="1" applyFont="1" applyFill="1" applyBorder="1" applyAlignment="1">
      <alignment horizontal="right" vertical="center" indent="1"/>
    </xf>
    <xf numFmtId="4" fontId="110" fillId="0" borderId="7" xfId="0" applyNumberFormat="1" applyFont="1" applyFill="1" applyBorder="1" applyAlignment="1">
      <alignment horizontal="right" vertical="center" indent="1"/>
    </xf>
    <xf numFmtId="4" fontId="110" fillId="0" borderId="88" xfId="0" applyNumberFormat="1" applyFont="1" applyFill="1" applyBorder="1" applyAlignment="1">
      <alignment horizontal="right" vertical="center" indent="1"/>
    </xf>
    <xf numFmtId="4" fontId="110" fillId="0" borderId="28" xfId="0" applyNumberFormat="1" applyFont="1" applyFill="1" applyBorder="1" applyAlignment="1">
      <alignment horizontal="right" vertical="center" indent="1"/>
    </xf>
    <xf numFmtId="4" fontId="110" fillId="0" borderId="89" xfId="0" applyNumberFormat="1" applyFont="1" applyFill="1" applyBorder="1" applyAlignment="1">
      <alignment horizontal="right" vertical="center" indent="1"/>
    </xf>
    <xf numFmtId="3" fontId="110" fillId="0" borderId="81" xfId="0" applyNumberFormat="1" applyFont="1" applyFill="1" applyBorder="1" applyAlignment="1">
      <alignment horizontal="right" vertical="center" indent="1"/>
    </xf>
    <xf numFmtId="3" fontId="110" fillId="0" borderId="97" xfId="0" applyNumberFormat="1" applyFont="1" applyFill="1" applyBorder="1" applyAlignment="1">
      <alignment horizontal="right" vertical="center" indent="1"/>
    </xf>
    <xf numFmtId="3" fontId="110" fillId="0" borderId="95" xfId="0" applyNumberFormat="1" applyFont="1" applyFill="1" applyBorder="1" applyAlignment="1">
      <alignment horizontal="right" vertical="center" indent="1"/>
    </xf>
    <xf numFmtId="3" fontId="110" fillId="0" borderId="99" xfId="0" applyNumberFormat="1" applyFont="1" applyFill="1" applyBorder="1" applyAlignment="1">
      <alignment horizontal="right" vertical="center" indent="1"/>
    </xf>
    <xf numFmtId="9" fontId="129" fillId="27" borderId="76" xfId="1" applyFont="1" applyFill="1" applyBorder="1" applyAlignment="1">
      <alignment horizontal="center" vertical="center"/>
    </xf>
    <xf numFmtId="9" fontId="163" fillId="24" borderId="2" xfId="1" applyFont="1" applyFill="1" applyBorder="1" applyAlignment="1">
      <alignment horizontal="center" vertical="center"/>
    </xf>
    <xf numFmtId="9" fontId="72" fillId="24" borderId="2" xfId="1" applyFont="1" applyFill="1" applyBorder="1" applyAlignment="1">
      <alignment horizontal="center" vertical="center"/>
    </xf>
    <xf numFmtId="9" fontId="129" fillId="30" borderId="76" xfId="1" applyFont="1" applyFill="1" applyBorder="1" applyAlignment="1">
      <alignment horizontal="center" vertical="center"/>
    </xf>
    <xf numFmtId="9" fontId="129" fillId="33" borderId="76" xfId="1" applyFont="1" applyFill="1" applyBorder="1" applyAlignment="1">
      <alignment horizontal="center" vertical="center"/>
    </xf>
    <xf numFmtId="0" fontId="66" fillId="29" borderId="72" xfId="0" applyFont="1" applyFill="1" applyBorder="1" applyAlignment="1">
      <alignment horizontal="center" vertical="center"/>
    </xf>
    <xf numFmtId="0" fontId="66" fillId="29" borderId="73" xfId="0" applyFont="1" applyFill="1" applyBorder="1" applyAlignment="1">
      <alignment horizontal="center" vertical="center"/>
    </xf>
    <xf numFmtId="0" fontId="66" fillId="29" borderId="75" xfId="0" applyFont="1" applyFill="1" applyBorder="1" applyAlignment="1">
      <alignment horizontal="center" vertical="center" wrapText="1"/>
    </xf>
    <xf numFmtId="168" fontId="129" fillId="27" borderId="67" xfId="0" applyNumberFormat="1" applyFont="1" applyFill="1" applyBorder="1" applyAlignment="1">
      <alignment horizontal="center" vertical="center"/>
    </xf>
    <xf numFmtId="168" fontId="129" fillId="27" borderId="76" xfId="0" applyNumberFormat="1" applyFont="1" applyFill="1" applyBorder="1" applyAlignment="1">
      <alignment horizontal="center" vertical="center"/>
    </xf>
    <xf numFmtId="3" fontId="66" fillId="27" borderId="69" xfId="0" applyNumberFormat="1" applyFont="1" applyFill="1" applyBorder="1" applyAlignment="1">
      <alignment horizontal="center" vertical="center"/>
    </xf>
    <xf numFmtId="168" fontId="72" fillId="0" borderId="77" xfId="0" applyNumberFormat="1" applyFont="1" applyFill="1" applyBorder="1" applyAlignment="1">
      <alignment horizontal="center" vertical="center"/>
    </xf>
    <xf numFmtId="168" fontId="72" fillId="0" borderId="2" xfId="0" applyNumberFormat="1" applyFont="1" applyFill="1" applyBorder="1" applyAlignment="1">
      <alignment horizontal="center" vertical="center"/>
    </xf>
    <xf numFmtId="3" fontId="72" fillId="0" borderId="7" xfId="0" applyNumberFormat="1" applyFont="1" applyFill="1" applyBorder="1" applyAlignment="1">
      <alignment horizontal="center" vertical="center"/>
    </xf>
    <xf numFmtId="168" fontId="72" fillId="0" borderId="78" xfId="0" applyNumberFormat="1" applyFont="1" applyFill="1" applyBorder="1" applyAlignment="1">
      <alignment horizontal="center" vertical="center"/>
    </xf>
    <xf numFmtId="168" fontId="72" fillId="0" borderId="58" xfId="0" applyNumberFormat="1" applyFont="1" applyFill="1" applyBorder="1" applyAlignment="1">
      <alignment horizontal="center" vertical="center"/>
    </xf>
    <xf numFmtId="3" fontId="72" fillId="0" borderId="75" xfId="0" applyNumberFormat="1" applyFont="1" applyFill="1" applyBorder="1" applyAlignment="1">
      <alignment horizontal="center" vertical="center"/>
    </xf>
    <xf numFmtId="168" fontId="129" fillId="27" borderId="80" xfId="0" applyNumberFormat="1" applyFont="1" applyFill="1" applyBorder="1" applyAlignment="1">
      <alignment horizontal="center" vertical="center"/>
    </xf>
    <xf numFmtId="168" fontId="129" fillId="27" borderId="81" xfId="0" applyNumberFormat="1" applyFont="1" applyFill="1" applyBorder="1" applyAlignment="1">
      <alignment horizontal="center" vertical="center"/>
    </xf>
    <xf numFmtId="3" fontId="66" fillId="27" borderId="82" xfId="0" applyNumberFormat="1" applyFont="1" applyFill="1" applyBorder="1" applyAlignment="1">
      <alignment horizontal="center" vertical="center"/>
    </xf>
    <xf numFmtId="168" fontId="72" fillId="0" borderId="25" xfId="0" applyNumberFormat="1" applyFont="1" applyFill="1" applyBorder="1" applyAlignment="1">
      <alignment horizontal="center" vertical="center"/>
    </xf>
    <xf numFmtId="168" fontId="72" fillId="0" borderId="30" xfId="0" applyNumberFormat="1" applyFont="1" applyFill="1" applyBorder="1" applyAlignment="1">
      <alignment horizontal="center" vertical="center"/>
    </xf>
    <xf numFmtId="168" fontId="129" fillId="28" borderId="76" xfId="0" applyNumberFormat="1" applyFont="1" applyFill="1" applyBorder="1" applyAlignment="1">
      <alignment horizontal="center" vertical="center"/>
    </xf>
    <xf numFmtId="3" fontId="66" fillId="28" borderId="83" xfId="0" applyNumberFormat="1" applyFont="1" applyFill="1" applyBorder="1" applyAlignment="1">
      <alignment horizontal="center" vertical="center"/>
    </xf>
    <xf numFmtId="168" fontId="72" fillId="27" borderId="67" xfId="0" applyNumberFormat="1" applyFont="1" applyFill="1" applyBorder="1" applyAlignment="1">
      <alignment horizontal="center" vertical="center"/>
    </xf>
    <xf numFmtId="168" fontId="72" fillId="27" borderId="76" xfId="0" applyNumberFormat="1" applyFont="1" applyFill="1" applyBorder="1" applyAlignment="1">
      <alignment horizontal="center" vertical="center"/>
    </xf>
    <xf numFmtId="168" fontId="115" fillId="10" borderId="77" xfId="0" applyNumberFormat="1" applyFont="1" applyFill="1" applyBorder="1" applyAlignment="1">
      <alignment horizontal="right" vertical="center" indent="1"/>
    </xf>
    <xf numFmtId="168" fontId="115" fillId="10" borderId="2" xfId="0" applyNumberFormat="1" applyFont="1" applyFill="1" applyBorder="1" applyAlignment="1">
      <alignment horizontal="right" vertical="center" indent="1"/>
    </xf>
    <xf numFmtId="3" fontId="110" fillId="10" borderId="2" xfId="0" applyNumberFormat="1" applyFont="1" applyFill="1" applyBorder="1" applyAlignment="1">
      <alignment horizontal="right" vertical="center" indent="1"/>
    </xf>
    <xf numFmtId="3" fontId="110" fillId="10" borderId="14" xfId="0" applyNumberFormat="1" applyFont="1" applyFill="1" applyBorder="1" applyAlignment="1">
      <alignment horizontal="right" vertical="center" indent="1"/>
    </xf>
    <xf numFmtId="3" fontId="110" fillId="10" borderId="7" xfId="0" applyNumberFormat="1" applyFont="1" applyFill="1" applyBorder="1" applyAlignment="1">
      <alignment horizontal="right" vertical="center" indent="1"/>
    </xf>
    <xf numFmtId="4" fontId="48" fillId="27" borderId="45" xfId="0" applyNumberFormat="1" applyFont="1" applyFill="1" applyBorder="1" applyAlignment="1">
      <alignment horizontal="right" vertical="center" indent="1"/>
    </xf>
    <xf numFmtId="3" fontId="110" fillId="10" borderId="86" xfId="0" applyNumberFormat="1" applyFont="1" applyFill="1" applyBorder="1" applyAlignment="1">
      <alignment horizontal="right" vertical="center" indent="1"/>
    </xf>
    <xf numFmtId="3" fontId="110" fillId="27" borderId="85" xfId="0" applyNumberFormat="1" applyFont="1" applyFill="1" applyBorder="1" applyAlignment="1">
      <alignment horizontal="center" vertical="center"/>
    </xf>
    <xf numFmtId="3" fontId="110" fillId="27" borderId="86" xfId="0" applyNumberFormat="1" applyFont="1" applyFill="1" applyBorder="1" applyAlignment="1">
      <alignment horizontal="center" vertical="center"/>
    </xf>
    <xf numFmtId="3" fontId="110" fillId="27" borderId="84" xfId="0" applyNumberFormat="1" applyFont="1" applyFill="1" applyBorder="1" applyAlignment="1">
      <alignment horizontal="center" vertical="center"/>
    </xf>
    <xf numFmtId="3" fontId="110" fillId="27" borderId="76" xfId="0" applyNumberFormat="1" applyFont="1" applyFill="1" applyBorder="1" applyAlignment="1">
      <alignment horizontal="center" vertical="center"/>
    </xf>
    <xf numFmtId="3" fontId="110" fillId="27" borderId="70" xfId="0" applyNumberFormat="1" applyFont="1" applyFill="1" applyBorder="1" applyAlignment="1">
      <alignment horizontal="center" vertical="center"/>
    </xf>
    <xf numFmtId="3" fontId="110" fillId="27" borderId="87" xfId="0" applyNumberFormat="1" applyFont="1" applyFill="1" applyBorder="1" applyAlignment="1">
      <alignment horizontal="center" vertical="center"/>
    </xf>
    <xf numFmtId="3" fontId="110" fillId="0" borderId="2" xfId="0" applyNumberFormat="1" applyFont="1" applyFill="1" applyBorder="1" applyAlignment="1">
      <alignment horizontal="center" vertical="center"/>
    </xf>
    <xf numFmtId="3" fontId="110" fillId="0" borderId="73" xfId="0" applyNumberFormat="1" applyFont="1" applyFill="1" applyBorder="1" applyAlignment="1">
      <alignment horizontal="center" vertical="center"/>
    </xf>
    <xf numFmtId="3" fontId="110" fillId="0" borderId="75" xfId="0" applyNumberFormat="1" applyFont="1" applyFill="1" applyBorder="1" applyAlignment="1">
      <alignment horizontal="center" vertical="center"/>
    </xf>
    <xf numFmtId="168" fontId="115" fillId="27" borderId="78" xfId="0" applyNumberFormat="1" applyFont="1" applyFill="1" applyBorder="1" applyAlignment="1">
      <alignment horizontal="center" vertical="center"/>
    </xf>
    <xf numFmtId="168" fontId="110" fillId="27" borderId="76" xfId="0" applyNumberFormat="1" applyFont="1" applyFill="1" applyBorder="1" applyAlignment="1">
      <alignment horizontal="center" vertical="center"/>
    </xf>
    <xf numFmtId="168" fontId="110" fillId="27" borderId="67" xfId="0" applyNumberFormat="1" applyFont="1" applyFill="1" applyBorder="1" applyAlignment="1">
      <alignment horizontal="center" vertical="center"/>
    </xf>
    <xf numFmtId="168" fontId="110" fillId="24" borderId="77" xfId="0" applyNumberFormat="1" applyFont="1" applyFill="1" applyBorder="1" applyAlignment="1">
      <alignment horizontal="center" vertical="center"/>
    </xf>
    <xf numFmtId="168" fontId="110" fillId="24" borderId="2" xfId="0" applyNumberFormat="1" applyFont="1" applyFill="1" applyBorder="1" applyAlignment="1">
      <alignment horizontal="center" vertical="center"/>
    </xf>
    <xf numFmtId="168" fontId="115" fillId="24" borderId="77" xfId="0" applyNumberFormat="1" applyFont="1" applyFill="1" applyBorder="1" applyAlignment="1">
      <alignment horizontal="center" vertical="center"/>
    </xf>
    <xf numFmtId="168" fontId="110" fillId="24" borderId="27" xfId="0" applyNumberFormat="1" applyFont="1" applyFill="1" applyBorder="1" applyAlignment="1">
      <alignment horizontal="center" vertical="center"/>
    </xf>
    <xf numFmtId="168" fontId="110" fillId="24" borderId="88" xfId="0" applyNumberFormat="1" applyFont="1" applyFill="1" applyBorder="1" applyAlignment="1">
      <alignment horizontal="center" vertical="center"/>
    </xf>
    <xf numFmtId="0" fontId="110" fillId="24" borderId="0" xfId="0" applyFont="1" applyFill="1" applyBorder="1" applyAlignment="1">
      <alignment horizontal="center"/>
    </xf>
    <xf numFmtId="168" fontId="115" fillId="27" borderId="45" xfId="0" applyNumberFormat="1" applyFont="1" applyFill="1" applyBorder="1" applyAlignment="1">
      <alignment horizontal="center" vertical="center"/>
    </xf>
    <xf numFmtId="168" fontId="110" fillId="27" borderId="85" xfId="0" applyNumberFormat="1" applyFont="1" applyFill="1" applyBorder="1" applyAlignment="1">
      <alignment horizontal="center" vertical="center"/>
    </xf>
    <xf numFmtId="168" fontId="115" fillId="24" borderId="27" xfId="0" applyNumberFormat="1" applyFont="1" applyFill="1" applyBorder="1" applyAlignment="1">
      <alignment horizontal="center" vertical="center"/>
    </xf>
    <xf numFmtId="164" fontId="196" fillId="11" borderId="0" xfId="1" applyNumberFormat="1" applyFont="1" applyFill="1" applyAlignment="1">
      <alignment horizontal="center"/>
    </xf>
    <xf numFmtId="9" fontId="128" fillId="4" borderId="0" xfId="1" applyNumberFormat="1" applyFont="1" applyFill="1" applyAlignment="1">
      <alignment horizontal="center"/>
    </xf>
    <xf numFmtId="164" fontId="196" fillId="3" borderId="0" xfId="0" applyNumberFormat="1" applyFont="1" applyFill="1" applyAlignment="1">
      <alignment horizontal="center" vertical="center"/>
    </xf>
    <xf numFmtId="164" fontId="196" fillId="17" borderId="0" xfId="1" applyNumberFormat="1" applyFont="1" applyFill="1" applyAlignment="1">
      <alignment horizontal="center"/>
    </xf>
    <xf numFmtId="0" fontId="132" fillId="17" borderId="0" xfId="0" applyFont="1" applyFill="1" applyAlignment="1">
      <alignment horizontal="left"/>
    </xf>
    <xf numFmtId="0" fontId="132" fillId="17" borderId="0" xfId="0" applyFont="1" applyFill="1" applyAlignment="1">
      <alignment horizontal="center" vertical="center"/>
    </xf>
    <xf numFmtId="165" fontId="132" fillId="17" borderId="0" xfId="0" applyNumberFormat="1" applyFont="1" applyFill="1" applyAlignment="1">
      <alignment horizontal="center"/>
    </xf>
    <xf numFmtId="164" fontId="132" fillId="17" borderId="0" xfId="1" applyNumberFormat="1" applyFont="1" applyFill="1" applyAlignment="1">
      <alignment horizontal="center"/>
    </xf>
    <xf numFmtId="1" fontId="153" fillId="0" borderId="63" xfId="0" applyNumberFormat="1" applyFont="1" applyBorder="1" applyAlignment="1">
      <alignment horizontal="center" vertical="center" wrapText="1" readingOrder="2"/>
    </xf>
    <xf numFmtId="1" fontId="121" fillId="0" borderId="63" xfId="0" applyNumberFormat="1" applyFont="1" applyBorder="1" applyAlignment="1">
      <alignment horizontal="center" vertical="center" wrapText="1" readingOrder="2"/>
    </xf>
    <xf numFmtId="1" fontId="124" fillId="8" borderId="63" xfId="0" applyNumberFormat="1" applyFont="1" applyFill="1" applyBorder="1" applyAlignment="1">
      <alignment horizontal="center" vertical="center" wrapText="1" readingOrder="2"/>
    </xf>
    <xf numFmtId="0" fontId="66" fillId="32" borderId="73" xfId="0" applyFont="1" applyFill="1" applyBorder="1" applyAlignment="1">
      <alignment horizontal="center" vertical="center" wrapText="1"/>
    </xf>
    <xf numFmtId="0" fontId="66" fillId="32" borderId="74" xfId="0" applyFont="1" applyFill="1" applyBorder="1" applyAlignment="1">
      <alignment horizontal="center" vertical="center" wrapText="1"/>
    </xf>
    <xf numFmtId="3" fontId="66" fillId="32" borderId="70" xfId="0" applyNumberFormat="1" applyFont="1" applyFill="1" applyBorder="1" applyAlignment="1">
      <alignment horizontal="center" vertical="center"/>
    </xf>
    <xf numFmtId="3" fontId="66" fillId="32" borderId="69" xfId="0" applyNumberFormat="1" applyFont="1" applyFill="1" applyBorder="1" applyAlignment="1">
      <alignment horizontal="center" vertical="center"/>
    </xf>
    <xf numFmtId="3" fontId="72" fillId="32" borderId="9" xfId="0" applyNumberFormat="1" applyFont="1" applyFill="1" applyBorder="1" applyAlignment="1">
      <alignment horizontal="center" vertical="center"/>
    </xf>
    <xf numFmtId="168" fontId="72" fillId="32" borderId="9" xfId="0" applyNumberFormat="1" applyFont="1" applyFill="1" applyBorder="1" applyAlignment="1">
      <alignment horizontal="center" vertical="center"/>
    </xf>
    <xf numFmtId="3" fontId="72" fillId="32" borderId="79" xfId="0" applyNumberFormat="1" applyFont="1" applyFill="1" applyBorder="1" applyAlignment="1">
      <alignment horizontal="center" vertical="center"/>
    </xf>
    <xf numFmtId="3" fontId="66" fillId="32" borderId="81" xfId="0" applyNumberFormat="1" applyFont="1" applyFill="1" applyBorder="1" applyAlignment="1">
      <alignment horizontal="center" vertical="center"/>
    </xf>
    <xf numFmtId="3" fontId="66" fillId="32" borderId="82" xfId="0" applyNumberFormat="1" applyFont="1" applyFill="1" applyBorder="1" applyAlignment="1">
      <alignment horizontal="center" vertical="center"/>
    </xf>
    <xf numFmtId="3" fontId="66" fillId="32" borderId="83" xfId="0" applyNumberFormat="1" applyFont="1" applyFill="1" applyBorder="1" applyAlignment="1">
      <alignment horizontal="center" vertical="center"/>
    </xf>
    <xf numFmtId="3" fontId="66" fillId="8" borderId="83" xfId="0" applyNumberFormat="1" applyFont="1" applyFill="1" applyBorder="1" applyAlignment="1">
      <alignment horizontal="center" vertical="center"/>
    </xf>
    <xf numFmtId="0" fontId="66" fillId="11" borderId="0" xfId="0" applyFont="1" applyFill="1" applyAlignment="1">
      <alignment horizontal="center"/>
    </xf>
    <xf numFmtId="1" fontId="66" fillId="4" borderId="113" xfId="0" applyNumberFormat="1" applyFont="1" applyFill="1" applyBorder="1" applyAlignment="1">
      <alignment horizontal="center"/>
    </xf>
    <xf numFmtId="1" fontId="66" fillId="4" borderId="114" xfId="0" applyNumberFormat="1" applyFont="1" applyFill="1" applyBorder="1" applyAlignment="1">
      <alignment horizontal="center"/>
    </xf>
    <xf numFmtId="0" fontId="66" fillId="11" borderId="119" xfId="0" applyFont="1" applyFill="1" applyBorder="1" applyAlignment="1">
      <alignment horizontal="center"/>
    </xf>
    <xf numFmtId="9" fontId="42" fillId="0" borderId="0" xfId="1" applyFont="1" applyBorder="1" applyAlignment="1">
      <alignment horizontal="center"/>
    </xf>
    <xf numFmtId="0" fontId="197" fillId="0" borderId="0" xfId="0" applyFont="1"/>
    <xf numFmtId="0" fontId="200" fillId="8" borderId="63" xfId="0" applyFont="1" applyFill="1" applyBorder="1" applyAlignment="1">
      <alignment horizontal="right" vertical="center" wrapText="1" readingOrder="2"/>
    </xf>
    <xf numFmtId="164" fontId="153" fillId="0" borderId="63" xfId="0" applyNumberFormat="1" applyFont="1" applyBorder="1" applyAlignment="1">
      <alignment horizontal="right" vertical="center" wrapText="1" readingOrder="1"/>
    </xf>
    <xf numFmtId="164" fontId="121" fillId="0" borderId="63" xfId="0" applyNumberFormat="1" applyFont="1" applyBorder="1" applyAlignment="1">
      <alignment horizontal="right" vertical="center" wrapText="1" readingOrder="1"/>
    </xf>
    <xf numFmtId="164" fontId="121" fillId="8" borderId="63" xfId="0" applyNumberFormat="1" applyFont="1" applyFill="1" applyBorder="1" applyAlignment="1">
      <alignment horizontal="right" vertical="center" wrapText="1" readingOrder="1"/>
    </xf>
    <xf numFmtId="164" fontId="148" fillId="9" borderId="2" xfId="1" applyNumberFormat="1" applyFont="1" applyFill="1" applyBorder="1" applyAlignment="1">
      <alignment horizontal="center" vertical="center"/>
    </xf>
    <xf numFmtId="164" fontId="150" fillId="3" borderId="2" xfId="1" applyNumberFormat="1" applyFont="1" applyFill="1" applyBorder="1" applyAlignment="1">
      <alignment horizontal="center" vertical="center"/>
    </xf>
    <xf numFmtId="0" fontId="189" fillId="24" borderId="14" xfId="0" applyFont="1" applyFill="1" applyBorder="1" applyAlignment="1">
      <alignment vertical="center"/>
    </xf>
    <xf numFmtId="1" fontId="88" fillId="4" borderId="114" xfId="0" applyNumberFormat="1" applyFont="1" applyFill="1" applyBorder="1" applyAlignment="1">
      <alignment horizontal="center"/>
    </xf>
    <xf numFmtId="1" fontId="14" fillId="7" borderId="106" xfId="0" applyNumberFormat="1" applyFont="1" applyFill="1" applyBorder="1" applyAlignment="1">
      <alignment horizontal="center" vertical="center"/>
    </xf>
    <xf numFmtId="0" fontId="202" fillId="0" borderId="0" xfId="0" applyFont="1" applyAlignment="1">
      <alignment horizontal="justify"/>
    </xf>
    <xf numFmtId="0" fontId="111" fillId="0" borderId="0" xfId="4" applyAlignment="1" applyProtection="1"/>
    <xf numFmtId="0" fontId="203" fillId="0" borderId="0" xfId="0" applyFont="1"/>
    <xf numFmtId="0" fontId="0" fillId="0" borderId="0" xfId="0" applyAlignment="1">
      <alignment horizontal="left" indent="1"/>
    </xf>
    <xf numFmtId="0" fontId="111" fillId="0" borderId="0" xfId="4" applyAlignment="1" applyProtection="1">
      <alignment horizontal="left" indent="1"/>
    </xf>
    <xf numFmtId="0" fontId="127" fillId="0" borderId="0" xfId="0" applyFont="1"/>
    <xf numFmtId="0" fontId="111" fillId="0" borderId="0" xfId="4" applyAlignment="1" applyProtection="1">
      <alignment horizontal="center"/>
    </xf>
    <xf numFmtId="0" fontId="127" fillId="0" borderId="0" xfId="0" applyFont="1" applyAlignment="1">
      <alignment wrapText="1"/>
    </xf>
    <xf numFmtId="0" fontId="204" fillId="0" borderId="2" xfId="0" applyFont="1" applyBorder="1"/>
    <xf numFmtId="9" fontId="22" fillId="9" borderId="2" xfId="1" applyFont="1" applyFill="1" applyBorder="1" applyAlignment="1">
      <alignment horizontal="center" vertical="center"/>
    </xf>
    <xf numFmtId="9" fontId="147" fillId="9" borderId="2" xfId="1" applyFont="1" applyFill="1" applyBorder="1" applyAlignment="1">
      <alignment horizontal="center" vertical="center"/>
    </xf>
    <xf numFmtId="9" fontId="155" fillId="9" borderId="2" xfId="1" applyFont="1" applyFill="1" applyBorder="1" applyAlignment="1">
      <alignment horizontal="center" vertical="center"/>
    </xf>
    <xf numFmtId="9" fontId="25" fillId="3" borderId="2" xfId="1" applyFont="1" applyFill="1" applyBorder="1" applyAlignment="1">
      <alignment horizontal="center" vertical="center"/>
    </xf>
    <xf numFmtId="0" fontId="2" fillId="7" borderId="11" xfId="0" applyFont="1" applyFill="1" applyBorder="1" applyAlignment="1">
      <alignment horizontal="center" vertical="center"/>
    </xf>
    <xf numFmtId="0" fontId="2" fillId="7" borderId="112" xfId="0" applyFont="1" applyFill="1" applyBorder="1" applyAlignment="1">
      <alignment horizontal="center" vertical="center"/>
    </xf>
    <xf numFmtId="165" fontId="2" fillId="7" borderId="0" xfId="0" applyNumberFormat="1" applyFont="1" applyFill="1" applyAlignment="1">
      <alignment horizontal="center" vertical="center"/>
    </xf>
    <xf numFmtId="0" fontId="2" fillId="7" borderId="0" xfId="0" applyFont="1" applyFill="1" applyAlignment="1">
      <alignment horizontal="center" vertical="center"/>
    </xf>
    <xf numFmtId="0" fontId="2" fillId="7" borderId="109" xfId="0" applyFont="1" applyFill="1" applyBorder="1" applyAlignment="1">
      <alignment horizontal="center" vertical="center"/>
    </xf>
    <xf numFmtId="0" fontId="2" fillId="7" borderId="16" xfId="0" applyFont="1" applyFill="1" applyBorder="1" applyAlignment="1">
      <alignment horizontal="center" vertical="center"/>
    </xf>
    <xf numFmtId="0" fontId="2" fillId="7" borderId="58" xfId="0" applyFont="1" applyFill="1" applyBorder="1" applyAlignment="1">
      <alignment horizontal="center" vertical="center"/>
    </xf>
    <xf numFmtId="1" fontId="66" fillId="4" borderId="13" xfId="0" applyNumberFormat="1" applyFont="1" applyFill="1" applyBorder="1" applyAlignment="1">
      <alignment horizontal="center"/>
    </xf>
    <xf numFmtId="1" fontId="66" fillId="4" borderId="8" xfId="0" applyNumberFormat="1" applyFont="1" applyFill="1" applyBorder="1" applyAlignment="1">
      <alignment horizontal="center"/>
    </xf>
    <xf numFmtId="1" fontId="66" fillId="4" borderId="14" xfId="0" applyNumberFormat="1" applyFont="1" applyFill="1" applyBorder="1" applyAlignment="1">
      <alignment horizontal="center"/>
    </xf>
    <xf numFmtId="0" fontId="66" fillId="0" borderId="18" xfId="0" applyFont="1" applyBorder="1" applyAlignment="1">
      <alignment horizontal="center"/>
    </xf>
    <xf numFmtId="0" fontId="66" fillId="0" borderId="118" xfId="0" applyFont="1" applyBorder="1" applyAlignment="1">
      <alignment horizontal="center"/>
    </xf>
    <xf numFmtId="0" fontId="66" fillId="0" borderId="2" xfId="0" applyFont="1" applyBorder="1" applyAlignment="1">
      <alignment horizontal="center"/>
    </xf>
    <xf numFmtId="0" fontId="66" fillId="0" borderId="111" xfId="0" applyFont="1" applyBorder="1" applyAlignment="1">
      <alignment horizontal="center"/>
    </xf>
    <xf numFmtId="164" fontId="149" fillId="9" borderId="2" xfId="1" applyNumberFormat="1" applyFont="1" applyFill="1" applyBorder="1" applyAlignment="1">
      <alignment horizontal="center" vertical="center"/>
    </xf>
    <xf numFmtId="164" fontId="176" fillId="9" borderId="2" xfId="1" applyNumberFormat="1" applyFont="1" applyFill="1" applyBorder="1" applyAlignment="1">
      <alignment horizontal="center" vertical="center"/>
    </xf>
    <xf numFmtId="0" fontId="155" fillId="36" borderId="63" xfId="0" applyFont="1" applyFill="1" applyBorder="1" applyAlignment="1">
      <alignment vertical="center" wrapText="1" readingOrder="2"/>
    </xf>
    <xf numFmtId="0" fontId="147" fillId="36" borderId="63" xfId="0" applyFont="1" applyFill="1" applyBorder="1" applyAlignment="1">
      <alignment horizontal="right" vertical="center" wrapText="1" readingOrder="2"/>
    </xf>
    <xf numFmtId="0" fontId="147" fillId="36" borderId="63" xfId="0" applyFont="1" applyFill="1" applyBorder="1" applyAlignment="1">
      <alignment vertical="center" wrapText="1" readingOrder="2"/>
    </xf>
    <xf numFmtId="0" fontId="156" fillId="36" borderId="63" xfId="0" applyFont="1" applyFill="1" applyBorder="1" applyAlignment="1">
      <alignment vertical="center" wrapText="1"/>
    </xf>
    <xf numFmtId="0" fontId="139" fillId="36" borderId="63" xfId="0" applyFont="1" applyFill="1" applyBorder="1" applyAlignment="1">
      <alignment vertical="center" wrapText="1"/>
    </xf>
    <xf numFmtId="0" fontId="155" fillId="36" borderId="63" xfId="0" applyFont="1" applyFill="1" applyBorder="1" applyAlignment="1">
      <alignment horizontal="right" vertical="center" wrapText="1" readingOrder="2"/>
    </xf>
    <xf numFmtId="0" fontId="125" fillId="36" borderId="63" xfId="0" applyFont="1" applyFill="1" applyBorder="1" applyAlignment="1">
      <alignment vertical="center" wrapText="1"/>
    </xf>
    <xf numFmtId="0" fontId="22" fillId="19" borderId="0" xfId="0" applyFont="1" applyFill="1" applyBorder="1" applyAlignment="1">
      <alignment horizontal="left" vertical="center" wrapText="1"/>
    </xf>
    <xf numFmtId="171" fontId="187" fillId="4" borderId="0" xfId="2" applyNumberFormat="1" applyFont="1" applyFill="1" applyBorder="1" applyAlignment="1">
      <alignment horizontal="center" vertical="center"/>
    </xf>
    <xf numFmtId="175" fontId="64" fillId="1" borderId="120" xfId="0" applyNumberFormat="1" applyFont="1" applyFill="1" applyBorder="1"/>
    <xf numFmtId="175" fontId="175" fillId="1" borderId="0" xfId="0" applyNumberFormat="1" applyFont="1" applyFill="1" applyBorder="1" applyAlignment="1" applyProtection="1"/>
    <xf numFmtId="175" fontId="175" fillId="1" borderId="0" xfId="0" applyNumberFormat="1" applyFont="1" applyFill="1" applyBorder="1" applyAlignment="1"/>
    <xf numFmtId="175" fontId="166" fillId="1" borderId="0" xfId="0" applyNumberFormat="1" applyFont="1" applyFill="1" applyBorder="1" applyAlignment="1"/>
    <xf numFmtId="175" fontId="64" fillId="1" borderId="121" xfId="0" applyNumberFormat="1" applyFont="1" applyFill="1" applyBorder="1" applyAlignment="1"/>
    <xf numFmtId="175" fontId="175" fillId="1" borderId="120" xfId="0" applyNumberFormat="1" applyFont="1" applyFill="1" applyBorder="1" applyAlignment="1" applyProtection="1">
      <alignment horizontal="center"/>
    </xf>
    <xf numFmtId="175" fontId="64" fillId="1" borderId="0" xfId="0" applyNumberFormat="1" applyFont="1" applyFill="1" applyBorder="1" applyAlignment="1"/>
    <xf numFmtId="175" fontId="64" fillId="1" borderId="0" xfId="0" applyNumberFormat="1" applyFont="1" applyFill="1" applyBorder="1"/>
    <xf numFmtId="175" fontId="64" fillId="1" borderId="121" xfId="0" applyNumberFormat="1" applyFont="1" applyFill="1" applyBorder="1"/>
    <xf numFmtId="175" fontId="205" fillId="1" borderId="120" xfId="0" applyNumberFormat="1" applyFont="1" applyFill="1" applyBorder="1"/>
    <xf numFmtId="175" fontId="205" fillId="1" borderId="0" xfId="0" applyNumberFormat="1" applyFont="1" applyFill="1" applyBorder="1" applyAlignment="1" applyProtection="1">
      <alignment horizontal="center"/>
    </xf>
    <xf numFmtId="175" fontId="205" fillId="1" borderId="121" xfId="0" applyNumberFormat="1" applyFont="1" applyFill="1" applyBorder="1" applyAlignment="1" applyProtection="1">
      <alignment horizontal="center"/>
    </xf>
    <xf numFmtId="175" fontId="205" fillId="1" borderId="0" xfId="0" applyNumberFormat="1" applyFont="1" applyFill="1" applyBorder="1"/>
    <xf numFmtId="175" fontId="205" fillId="1" borderId="0" xfId="0" applyNumberFormat="1" applyFont="1" applyFill="1" applyBorder="1" applyAlignment="1">
      <alignment horizontal="center"/>
    </xf>
    <xf numFmtId="175" fontId="206" fillId="0" borderId="120" xfId="0" applyNumberFormat="1" applyFont="1" applyBorder="1"/>
    <xf numFmtId="175" fontId="64" fillId="0" borderId="0" xfId="0" applyNumberFormat="1" applyFont="1" applyBorder="1"/>
    <xf numFmtId="175" fontId="64" fillId="0" borderId="121" xfId="0" applyNumberFormat="1" applyFont="1" applyBorder="1"/>
    <xf numFmtId="175" fontId="207" fillId="0" borderId="120" xfId="0" applyNumberFormat="1" applyFont="1" applyBorder="1" applyAlignment="1" applyProtection="1">
      <alignment horizontal="left"/>
    </xf>
    <xf numFmtId="172" fontId="166" fillId="0" borderId="0" xfId="0" applyNumberFormat="1" applyFont="1" applyBorder="1" applyAlignment="1" applyProtection="1">
      <alignment horizontal="center"/>
    </xf>
    <xf numFmtId="164" fontId="166" fillId="0" borderId="0" xfId="0" applyNumberFormat="1" applyFont="1" applyBorder="1" applyAlignment="1" applyProtection="1">
      <alignment horizontal="center"/>
    </xf>
    <xf numFmtId="165" fontId="166" fillId="0" borderId="0" xfId="0" applyNumberFormat="1" applyFont="1" applyBorder="1" applyAlignment="1" applyProtection="1">
      <alignment horizontal="center"/>
    </xf>
    <xf numFmtId="172" fontId="166" fillId="0" borderId="121" xfId="0" applyNumberFormat="1" applyFont="1" applyBorder="1" applyAlignment="1" applyProtection="1">
      <alignment horizontal="center"/>
    </xf>
    <xf numFmtId="175" fontId="207" fillId="0" borderId="120" xfId="0" applyNumberFormat="1" applyFont="1" applyBorder="1"/>
    <xf numFmtId="175" fontId="208" fillId="0" borderId="0" xfId="0" applyNumberFormat="1" applyFont="1"/>
    <xf numFmtId="175" fontId="166" fillId="0" borderId="0" xfId="0" applyNumberFormat="1" applyFont="1" applyBorder="1" applyAlignment="1">
      <alignment horizontal="center"/>
    </xf>
    <xf numFmtId="165" fontId="166" fillId="0" borderId="0" xfId="0" applyNumberFormat="1" applyFont="1" applyBorder="1" applyAlignment="1">
      <alignment horizontal="center"/>
    </xf>
    <xf numFmtId="175" fontId="166" fillId="0" borderId="121" xfId="0" applyNumberFormat="1" applyFont="1" applyBorder="1" applyAlignment="1" applyProtection="1">
      <alignment horizontal="center"/>
    </xf>
    <xf numFmtId="175" fontId="205" fillId="37" borderId="120" xfId="0" applyNumberFormat="1" applyFont="1" applyFill="1" applyBorder="1" applyAlignment="1" applyProtection="1">
      <alignment horizontal="center" vertical="center"/>
    </xf>
    <xf numFmtId="165" fontId="175" fillId="37" borderId="0" xfId="0" applyNumberFormat="1" applyFont="1" applyFill="1" applyBorder="1" applyAlignment="1" applyProtection="1">
      <alignment horizontal="center" vertical="center"/>
    </xf>
    <xf numFmtId="164" fontId="175" fillId="37" borderId="0" xfId="0" applyNumberFormat="1" applyFont="1" applyFill="1" applyBorder="1" applyAlignment="1" applyProtection="1">
      <alignment horizontal="center" vertical="center"/>
    </xf>
    <xf numFmtId="172" fontId="175" fillId="37" borderId="0" xfId="0" applyNumberFormat="1" applyFont="1" applyFill="1" applyBorder="1" applyAlignment="1" applyProtection="1">
      <alignment horizontal="center" vertical="center"/>
    </xf>
    <xf numFmtId="172" fontId="175" fillId="37" borderId="121" xfId="0" applyNumberFormat="1" applyFont="1" applyFill="1" applyBorder="1" applyAlignment="1" applyProtection="1">
      <alignment horizontal="center" vertical="center"/>
    </xf>
    <xf numFmtId="175" fontId="207" fillId="37" borderId="122" xfId="0" applyNumberFormat="1" applyFont="1" applyFill="1" applyBorder="1" applyAlignment="1" applyProtection="1">
      <alignment horizontal="center" vertical="center"/>
    </xf>
    <xf numFmtId="175" fontId="175" fillId="37" borderId="123" xfId="0" applyNumberFormat="1" applyFont="1" applyFill="1" applyBorder="1" applyAlignment="1" applyProtection="1">
      <alignment horizontal="center" vertical="center"/>
    </xf>
    <xf numFmtId="175" fontId="175" fillId="37" borderId="124" xfId="0" applyNumberFormat="1" applyFont="1" applyFill="1" applyBorder="1" applyAlignment="1" applyProtection="1">
      <alignment horizontal="center" vertical="center"/>
    </xf>
    <xf numFmtId="0" fontId="209" fillId="8" borderId="0" xfId="0" applyFont="1" applyFill="1" applyBorder="1" applyAlignment="1">
      <alignment horizontal="left" vertical="center"/>
    </xf>
    <xf numFmtId="165" fontId="209" fillId="8" borderId="0" xfId="0" applyNumberFormat="1" applyFont="1" applyFill="1" applyBorder="1" applyAlignment="1">
      <alignment horizontal="center" vertical="center"/>
    </xf>
    <xf numFmtId="164" fontId="209" fillId="8" borderId="0" xfId="1" applyNumberFormat="1" applyFont="1" applyFill="1" applyBorder="1" applyAlignment="1">
      <alignment horizontal="center" vertical="center"/>
    </xf>
    <xf numFmtId="0" fontId="140" fillId="2" borderId="0" xfId="0" applyFont="1" applyFill="1" applyBorder="1" applyAlignment="1">
      <alignment horizontal="left"/>
    </xf>
    <xf numFmtId="1" fontId="140" fillId="2" borderId="0" xfId="0" applyNumberFormat="1" applyFont="1" applyFill="1" applyBorder="1" applyAlignment="1">
      <alignment horizontal="center" vertical="center"/>
    </xf>
    <xf numFmtId="164" fontId="140" fillId="2" borderId="0" xfId="1" applyNumberFormat="1" applyFont="1" applyFill="1" applyBorder="1" applyAlignment="1">
      <alignment horizontal="center" vertical="center"/>
    </xf>
    <xf numFmtId="0" fontId="139" fillId="8" borderId="0" xfId="0" applyFont="1" applyFill="1" applyBorder="1" applyAlignment="1">
      <alignment horizontal="left" vertical="center"/>
    </xf>
    <xf numFmtId="165" fontId="139" fillId="8" borderId="0" xfId="0" applyNumberFormat="1" applyFont="1" applyFill="1" applyBorder="1" applyAlignment="1">
      <alignment horizontal="center" vertical="center"/>
    </xf>
    <xf numFmtId="164" fontId="139" fillId="8" borderId="0" xfId="1" applyNumberFormat="1" applyFont="1" applyFill="1" applyBorder="1" applyAlignment="1">
      <alignment horizontal="center" vertical="center"/>
    </xf>
    <xf numFmtId="164" fontId="129" fillId="8" borderId="0" xfId="0" applyNumberFormat="1" applyFont="1" applyFill="1" applyAlignment="1">
      <alignment horizontal="center" vertical="center"/>
    </xf>
    <xf numFmtId="165" fontId="129" fillId="8" borderId="0" xfId="0" applyNumberFormat="1" applyFont="1" applyFill="1" applyAlignment="1">
      <alignment horizontal="center" vertical="center"/>
    </xf>
    <xf numFmtId="0" fontId="129" fillId="8" borderId="0" xfId="0" applyFont="1" applyFill="1" applyAlignment="1">
      <alignment horizontal="right" readingOrder="2"/>
    </xf>
    <xf numFmtId="164" fontId="128" fillId="8" borderId="0" xfId="0" applyNumberFormat="1" applyFont="1" applyFill="1" applyAlignment="1">
      <alignment horizontal="center" vertical="center"/>
    </xf>
    <xf numFmtId="165" fontId="128" fillId="8" borderId="0" xfId="0" applyNumberFormat="1" applyFont="1" applyFill="1" applyAlignment="1">
      <alignment horizontal="center" vertical="center"/>
    </xf>
    <xf numFmtId="0" fontId="128" fillId="8" borderId="0" xfId="0" applyFont="1" applyFill="1" applyAlignment="1">
      <alignment horizontal="right" readingOrder="2"/>
    </xf>
    <xf numFmtId="1" fontId="132" fillId="11" borderId="0" xfId="0" applyNumberFormat="1" applyFont="1" applyFill="1" applyAlignment="1">
      <alignment horizontal="center"/>
    </xf>
    <xf numFmtId="176" fontId="0" fillId="0" borderId="0" xfId="1" applyNumberFormat="1" applyFont="1"/>
    <xf numFmtId="164" fontId="72" fillId="4" borderId="9" xfId="1" applyNumberFormat="1" applyFont="1" applyFill="1" applyBorder="1" applyAlignment="1">
      <alignment horizontal="center"/>
    </xf>
    <xf numFmtId="1" fontId="132" fillId="11" borderId="8" xfId="0" applyNumberFormat="1" applyFont="1" applyFill="1" applyBorder="1" applyAlignment="1">
      <alignment horizontal="center" vertical="center"/>
    </xf>
    <xf numFmtId="1" fontId="132" fillId="11" borderId="2" xfId="0" applyNumberFormat="1" applyFont="1" applyFill="1" applyBorder="1" applyAlignment="1">
      <alignment horizontal="center" vertical="center"/>
    </xf>
    <xf numFmtId="164" fontId="132" fillId="11" borderId="9" xfId="1" applyNumberFormat="1" applyFont="1" applyFill="1" applyBorder="1" applyAlignment="1">
      <alignment horizontal="center"/>
    </xf>
    <xf numFmtId="3" fontId="163" fillId="0" borderId="9" xfId="0" applyNumberFormat="1" applyFont="1" applyFill="1" applyBorder="1" applyAlignment="1">
      <alignment horizontal="center" vertical="center"/>
    </xf>
    <xf numFmtId="165" fontId="58" fillId="0" borderId="2" xfId="0" applyNumberFormat="1" applyFont="1" applyFill="1" applyBorder="1" applyAlignment="1">
      <alignment horizontal="center" vertical="center"/>
    </xf>
    <xf numFmtId="0" fontId="63" fillId="0" borderId="0" xfId="0" applyFont="1" applyAlignment="1">
      <alignment horizontal="center"/>
    </xf>
    <xf numFmtId="0" fontId="21" fillId="0" borderId="0" xfId="0" applyFont="1" applyAlignment="1">
      <alignment horizontal="center"/>
    </xf>
    <xf numFmtId="164" fontId="20" fillId="17" borderId="22" xfId="1" applyNumberFormat="1" applyFont="1" applyFill="1" applyBorder="1" applyAlignment="1">
      <alignment horizontal="center" vertical="center"/>
    </xf>
    <xf numFmtId="164" fontId="57" fillId="4" borderId="92" xfId="1" applyNumberFormat="1" applyFont="1" applyFill="1" applyBorder="1" applyAlignment="1">
      <alignment horizontal="center" vertical="center"/>
    </xf>
    <xf numFmtId="164" fontId="210" fillId="17" borderId="22" xfId="1" applyNumberFormat="1" applyFont="1" applyFill="1" applyBorder="1" applyAlignment="1">
      <alignment horizontal="center" vertical="center"/>
    </xf>
    <xf numFmtId="165" fontId="210" fillId="4" borderId="22" xfId="1" applyNumberFormat="1" applyFont="1" applyFill="1" applyBorder="1" applyAlignment="1">
      <alignment horizontal="center" vertical="center"/>
    </xf>
    <xf numFmtId="164" fontId="211" fillId="4" borderId="22" xfId="1" applyNumberFormat="1" applyFont="1" applyFill="1" applyBorder="1" applyAlignment="1">
      <alignment horizontal="center" vertical="center"/>
    </xf>
    <xf numFmtId="164" fontId="211" fillId="4" borderId="92" xfId="1" applyNumberFormat="1" applyFont="1" applyFill="1" applyBorder="1" applyAlignment="1">
      <alignment horizontal="center" vertical="center"/>
    </xf>
    <xf numFmtId="0" fontId="46" fillId="26" borderId="2" xfId="0" applyFont="1" applyFill="1" applyBorder="1" applyAlignment="1">
      <alignment horizontal="center" vertical="center"/>
    </xf>
    <xf numFmtId="0" fontId="0" fillId="4" borderId="8" xfId="0" applyFill="1" applyBorder="1" applyAlignment="1">
      <alignment horizontal="right"/>
    </xf>
    <xf numFmtId="0" fontId="61" fillId="0" borderId="2" xfId="0" applyFont="1" applyBorder="1" applyAlignment="1">
      <alignment horizontal="right"/>
    </xf>
    <xf numFmtId="177" fontId="5" fillId="36" borderId="2" xfId="2" applyNumberFormat="1" applyFont="1" applyFill="1" applyBorder="1" applyAlignment="1">
      <alignment horizontal="center" vertical="center"/>
    </xf>
    <xf numFmtId="177" fontId="5" fillId="4" borderId="9" xfId="2" applyNumberFormat="1" applyFont="1" applyFill="1" applyBorder="1" applyAlignment="1">
      <alignment horizontal="center" vertical="center"/>
    </xf>
    <xf numFmtId="177" fontId="5" fillId="4" borderId="14" xfId="2" applyNumberFormat="1" applyFont="1" applyFill="1" applyBorder="1" applyAlignment="1">
      <alignment horizontal="center" vertical="center"/>
    </xf>
    <xf numFmtId="177" fontId="5" fillId="0" borderId="2" xfId="2" applyNumberFormat="1" applyFont="1" applyBorder="1" applyAlignment="1">
      <alignment horizontal="center" vertical="center"/>
    </xf>
    <xf numFmtId="0" fontId="61" fillId="36" borderId="2" xfId="0" applyFont="1" applyFill="1" applyBorder="1" applyAlignment="1">
      <alignment horizontal="right" wrapText="1"/>
    </xf>
    <xf numFmtId="0" fontId="163" fillId="4" borderId="0" xfId="0" applyFont="1" applyFill="1" applyAlignment="1">
      <alignment horizontal="left"/>
    </xf>
    <xf numFmtId="1" fontId="163" fillId="4" borderId="0" xfId="0" applyNumberFormat="1" applyFont="1" applyFill="1" applyAlignment="1">
      <alignment horizontal="center" vertical="center"/>
    </xf>
    <xf numFmtId="0" fontId="129" fillId="4" borderId="0" xfId="0" applyFont="1" applyFill="1" applyAlignment="1">
      <alignment horizontal="left"/>
    </xf>
    <xf numFmtId="1" fontId="129" fillId="4" borderId="0" xfId="0" applyNumberFormat="1" applyFont="1" applyFill="1" applyAlignment="1">
      <alignment horizontal="center"/>
    </xf>
    <xf numFmtId="165" fontId="130" fillId="0" borderId="2" xfId="0" applyNumberFormat="1" applyFont="1" applyFill="1" applyBorder="1" applyAlignment="1">
      <alignment horizontal="center" vertical="center"/>
    </xf>
    <xf numFmtId="168" fontId="129" fillId="10" borderId="67" xfId="0" applyNumberFormat="1" applyFont="1" applyFill="1" applyBorder="1" applyAlignment="1">
      <alignment horizontal="center" vertical="center"/>
    </xf>
    <xf numFmtId="164" fontId="129" fillId="27" borderId="67" xfId="1" applyNumberFormat="1" applyFont="1" applyFill="1" applyBorder="1" applyAlignment="1">
      <alignment horizontal="center" vertical="center"/>
    </xf>
    <xf numFmtId="164" fontId="163" fillId="24" borderId="77" xfId="1" applyNumberFormat="1" applyFont="1" applyFill="1" applyBorder="1" applyAlignment="1">
      <alignment horizontal="center" vertical="center"/>
    </xf>
    <xf numFmtId="164" fontId="129" fillId="10" borderId="67" xfId="1" applyNumberFormat="1" applyFont="1" applyFill="1" applyBorder="1" applyAlignment="1">
      <alignment horizontal="center" vertical="center"/>
    </xf>
    <xf numFmtId="164" fontId="72" fillId="27" borderId="45" xfId="1" applyNumberFormat="1" applyFont="1" applyFill="1" applyBorder="1" applyAlignment="1">
      <alignment horizontal="center" vertical="center"/>
    </xf>
    <xf numFmtId="0" fontId="15" fillId="15" borderId="0" xfId="0" applyFont="1" applyFill="1" applyAlignment="1">
      <alignment horizontal="center" vertical="center" wrapText="1" readingOrder="2"/>
    </xf>
    <xf numFmtId="0" fontId="56" fillId="16" borderId="0" xfId="0" applyFont="1" applyFill="1" applyAlignment="1">
      <alignment horizontal="center" vertical="center" wrapText="1" readingOrder="2"/>
    </xf>
    <xf numFmtId="0" fontId="3" fillId="6" borderId="0" xfId="0" applyFont="1" applyFill="1" applyAlignment="1">
      <alignment horizontal="center" vertical="center" readingOrder="2"/>
    </xf>
    <xf numFmtId="0" fontId="28" fillId="0" borderId="0" xfId="0" applyFont="1" applyAlignment="1">
      <alignment horizontal="center" vertical="center"/>
    </xf>
    <xf numFmtId="0" fontId="66" fillId="4" borderId="0" xfId="0" applyFont="1" applyFill="1" applyAlignment="1">
      <alignment horizontal="center" vertical="center" readingOrder="2"/>
    </xf>
    <xf numFmtId="0" fontId="75" fillId="0" borderId="0" xfId="0" applyFont="1" applyAlignment="1">
      <alignment horizontal="left" vertical="center" wrapText="1" readingOrder="1"/>
    </xf>
    <xf numFmtId="0" fontId="3" fillId="2" borderId="0" xfId="0" applyFont="1" applyFill="1" applyAlignment="1">
      <alignment horizontal="left"/>
    </xf>
    <xf numFmtId="0" fontId="131" fillId="3" borderId="0" xfId="0" applyFont="1" applyFill="1" applyAlignment="1">
      <alignment horizontal="left"/>
    </xf>
    <xf numFmtId="0" fontId="104" fillId="10" borderId="0" xfId="0" applyFont="1" applyFill="1" applyAlignment="1">
      <alignment horizontal="center"/>
    </xf>
    <xf numFmtId="0" fontId="131" fillId="2" borderId="0" xfId="0" applyFont="1" applyFill="1" applyAlignment="1">
      <alignment horizontal="right"/>
    </xf>
    <xf numFmtId="0" fontId="48" fillId="27" borderId="49" xfId="0" applyFont="1" applyFill="1" applyBorder="1" applyAlignment="1">
      <alignment horizontal="right" vertical="center" indent="1"/>
    </xf>
    <xf numFmtId="0" fontId="110" fillId="24" borderId="10" xfId="0" applyFont="1" applyFill="1" applyBorder="1" applyAlignment="1">
      <alignment horizontal="right" vertical="center" indent="1"/>
    </xf>
    <xf numFmtId="0" fontId="66" fillId="29" borderId="49" xfId="0" applyFont="1" applyFill="1" applyBorder="1" applyAlignment="1">
      <alignment horizontal="center" vertical="center" wrapText="1"/>
    </xf>
    <xf numFmtId="0" fontId="48" fillId="29" borderId="67" xfId="0" applyFont="1" applyFill="1" applyBorder="1" applyAlignment="1">
      <alignment horizontal="center" vertical="center"/>
    </xf>
    <xf numFmtId="0" fontId="48" fillId="29" borderId="68" xfId="0" applyFont="1" applyFill="1" applyBorder="1" applyAlignment="1">
      <alignment horizontal="center" vertical="center"/>
    </xf>
    <xf numFmtId="0" fontId="66" fillId="29" borderId="69" xfId="0" applyFont="1" applyFill="1" applyBorder="1" applyAlignment="1">
      <alignment horizontal="center" vertical="center" wrapText="1"/>
    </xf>
    <xf numFmtId="0" fontId="66" fillId="29" borderId="70" xfId="0" applyFont="1" applyFill="1" applyBorder="1" applyAlignment="1">
      <alignment horizontal="center" vertical="center" wrapText="1"/>
    </xf>
    <xf numFmtId="0" fontId="66" fillId="29" borderId="71" xfId="0" applyFont="1" applyFill="1" applyBorder="1" applyAlignment="1">
      <alignment horizontal="center" vertical="center" wrapText="1"/>
    </xf>
    <xf numFmtId="0" fontId="66" fillId="29" borderId="32" xfId="0" applyFont="1" applyFill="1" applyBorder="1" applyAlignment="1">
      <alignment horizontal="center" vertical="center"/>
    </xf>
    <xf numFmtId="0" fontId="48" fillId="27" borderId="32" xfId="0" applyFont="1" applyFill="1" applyBorder="1" applyAlignment="1">
      <alignment horizontal="right" vertical="center" indent="1"/>
    </xf>
    <xf numFmtId="0" fontId="132" fillId="28" borderId="32" xfId="0" applyFont="1" applyFill="1" applyBorder="1" applyAlignment="1">
      <alignment horizontal="right" vertical="center" indent="1"/>
    </xf>
    <xf numFmtId="0" fontId="132" fillId="27" borderId="32" xfId="0" applyFont="1" applyFill="1" applyBorder="1" applyAlignment="1">
      <alignment horizontal="right" vertical="center" indent="1"/>
    </xf>
    <xf numFmtId="3" fontId="70" fillId="24" borderId="70" xfId="0" applyNumberFormat="1" applyFont="1" applyFill="1" applyBorder="1" applyAlignment="1">
      <alignment horizontal="right" vertical="center" indent="1"/>
    </xf>
    <xf numFmtId="0" fontId="48" fillId="24" borderId="28" xfId="0" applyFont="1" applyFill="1" applyBorder="1" applyAlignment="1">
      <alignment horizontal="left" vertical="center" indent="2"/>
    </xf>
    <xf numFmtId="0" fontId="191" fillId="24" borderId="28" xfId="0" applyFont="1" applyFill="1" applyBorder="1" applyAlignment="1">
      <alignment horizontal="right" vertical="center" indent="1"/>
    </xf>
    <xf numFmtId="0" fontId="23" fillId="0" borderId="10" xfId="0" applyFont="1" applyFill="1" applyBorder="1" applyAlignment="1">
      <alignment horizontal="right" vertical="center" indent="2"/>
    </xf>
    <xf numFmtId="0" fontId="23" fillId="0" borderId="47" xfId="0" applyFont="1" applyFill="1" applyBorder="1" applyAlignment="1">
      <alignment horizontal="right" vertical="center" indent="2"/>
    </xf>
    <xf numFmtId="0" fontId="72" fillId="24" borderId="10" xfId="0" applyFont="1" applyFill="1" applyBorder="1" applyAlignment="1">
      <alignment horizontal="right" vertical="center" indent="2"/>
    </xf>
    <xf numFmtId="0" fontId="110" fillId="24" borderId="91" xfId="0" applyFont="1" applyFill="1" applyBorder="1" applyAlignment="1">
      <alignment horizontal="right" vertical="center" indent="1"/>
    </xf>
    <xf numFmtId="0" fontId="48" fillId="24" borderId="86" xfId="0" applyFont="1" applyFill="1" applyBorder="1" applyAlignment="1">
      <alignment horizontal="left" vertical="center" indent="2"/>
    </xf>
    <xf numFmtId="0" fontId="191" fillId="24" borderId="0" xfId="0" applyFont="1" applyFill="1" applyBorder="1" applyAlignment="1">
      <alignment horizontal="right" vertical="center" indent="1"/>
    </xf>
    <xf numFmtId="0" fontId="48" fillId="28" borderId="32" xfId="0" applyFont="1" applyFill="1" applyBorder="1" applyAlignment="1">
      <alignment horizontal="right" vertical="center" indent="1"/>
    </xf>
    <xf numFmtId="0" fontId="110" fillId="24" borderId="47" xfId="0" applyFont="1" applyFill="1" applyBorder="1" applyAlignment="1">
      <alignment horizontal="right" vertical="center" indent="1"/>
    </xf>
    <xf numFmtId="0" fontId="191" fillId="24" borderId="0" xfId="0" applyFont="1" applyFill="1" applyBorder="1" applyAlignment="1">
      <alignment horizontal="right" vertical="center" indent="1" readingOrder="2"/>
    </xf>
    <xf numFmtId="0" fontId="66" fillId="29" borderId="67" xfId="0" applyFont="1" applyFill="1" applyBorder="1" applyAlignment="1">
      <alignment horizontal="center" vertical="center"/>
    </xf>
    <xf numFmtId="0" fontId="66" fillId="29" borderId="68" xfId="0" applyFont="1" applyFill="1" applyBorder="1" applyAlignment="1">
      <alignment horizontal="center" vertical="center"/>
    </xf>
    <xf numFmtId="0" fontId="132" fillId="29" borderId="32" xfId="0" applyFont="1" applyFill="1" applyBorder="1" applyAlignment="1">
      <alignment horizontal="center" vertical="center"/>
    </xf>
    <xf numFmtId="0" fontId="132" fillId="27" borderId="49" xfId="0" applyFont="1" applyFill="1" applyBorder="1" applyAlignment="1">
      <alignment horizontal="right" vertical="center" indent="1"/>
    </xf>
    <xf numFmtId="0" fontId="135" fillId="24" borderId="0" xfId="0" applyFont="1" applyFill="1" applyBorder="1" applyAlignment="1">
      <alignment horizontal="center"/>
    </xf>
    <xf numFmtId="0" fontId="136" fillId="24" borderId="0" xfId="0" applyFont="1" applyFill="1" applyBorder="1" applyAlignment="1">
      <alignment horizontal="center" vertical="center"/>
    </xf>
    <xf numFmtId="0" fontId="135" fillId="24" borderId="0" xfId="0" applyFont="1" applyFill="1" applyBorder="1" applyAlignment="1">
      <alignment horizontal="right" vertical="center" indent="1"/>
    </xf>
    <xf numFmtId="0" fontId="48" fillId="26" borderId="67" xfId="0" applyFont="1" applyFill="1" applyBorder="1" applyAlignment="1">
      <alignment horizontal="center" vertical="center"/>
    </xf>
    <xf numFmtId="0" fontId="48" fillId="26" borderId="68" xfId="0" applyFont="1" applyFill="1" applyBorder="1" applyAlignment="1">
      <alignment horizontal="center" vertical="center"/>
    </xf>
    <xf numFmtId="0" fontId="66" fillId="26" borderId="69" xfId="0" applyFont="1" applyFill="1" applyBorder="1" applyAlignment="1">
      <alignment horizontal="center" vertical="center" wrapText="1"/>
    </xf>
    <xf numFmtId="0" fontId="66" fillId="26" borderId="70" xfId="0" applyFont="1" applyFill="1" applyBorder="1" applyAlignment="1">
      <alignment horizontal="center" vertical="center" wrapText="1"/>
    </xf>
    <xf numFmtId="0" fontId="66" fillId="26" borderId="71" xfId="0" applyFont="1" applyFill="1" applyBorder="1" applyAlignment="1">
      <alignment horizontal="center" vertical="center" wrapText="1"/>
    </xf>
    <xf numFmtId="0" fontId="66" fillId="26" borderId="32" xfId="0" applyFont="1" applyFill="1" applyBorder="1" applyAlignment="1">
      <alignment horizontal="center" vertical="center"/>
    </xf>
    <xf numFmtId="0" fontId="66" fillId="27" borderId="49" xfId="0" applyFont="1" applyFill="1" applyBorder="1" applyAlignment="1">
      <alignment horizontal="right" vertical="center" indent="1"/>
    </xf>
    <xf numFmtId="0" fontId="192" fillId="11" borderId="0" xfId="0" applyFont="1" applyFill="1" applyBorder="1" applyAlignment="1">
      <alignment horizontal="center" vertical="center"/>
    </xf>
    <xf numFmtId="0" fontId="162" fillId="2" borderId="0" xfId="0" applyFont="1" applyFill="1" applyAlignment="1">
      <alignment horizontal="right" readingOrder="2"/>
    </xf>
    <xf numFmtId="0" fontId="4" fillId="3" borderId="0" xfId="0" applyFont="1" applyFill="1" applyAlignment="1">
      <alignment horizontal="center"/>
    </xf>
    <xf numFmtId="0" fontId="132" fillId="11" borderId="0" xfId="0" applyFont="1" applyFill="1" applyAlignment="1">
      <alignment horizontal="left"/>
    </xf>
    <xf numFmtId="0" fontId="4" fillId="3" borderId="0" xfId="0" applyFont="1" applyFill="1" applyAlignment="1">
      <alignment horizontal="right" readingOrder="2"/>
    </xf>
    <xf numFmtId="0" fontId="131" fillId="3" borderId="0" xfId="0" applyFont="1" applyFill="1" applyAlignment="1">
      <alignment horizontal="right"/>
    </xf>
    <xf numFmtId="0" fontId="132" fillId="11" borderId="14" xfId="0" applyFont="1" applyFill="1" applyBorder="1" applyAlignment="1">
      <alignment horizontal="left"/>
    </xf>
    <xf numFmtId="0" fontId="132" fillId="11" borderId="8" xfId="0" applyFont="1" applyFill="1" applyBorder="1" applyAlignment="1">
      <alignment horizontal="left"/>
    </xf>
    <xf numFmtId="0" fontId="132" fillId="11" borderId="2" xfId="0" applyFont="1" applyFill="1" applyBorder="1" applyAlignment="1">
      <alignment horizontal="left"/>
    </xf>
    <xf numFmtId="0" fontId="0" fillId="4" borderId="0" xfId="0" applyFill="1" applyAlignment="1">
      <alignment horizontal="center"/>
    </xf>
    <xf numFmtId="0" fontId="66" fillId="30" borderId="32" xfId="0" applyFont="1" applyFill="1" applyBorder="1" applyAlignment="1">
      <alignment horizontal="right" vertical="center" indent="1"/>
    </xf>
    <xf numFmtId="0" fontId="66" fillId="33" borderId="32" xfId="0" applyFont="1" applyFill="1" applyBorder="1" applyAlignment="1">
      <alignment horizontal="right" vertical="center" indent="1"/>
    </xf>
    <xf numFmtId="0" fontId="66" fillId="27" borderId="32" xfId="0" applyFont="1" applyFill="1" applyBorder="1" applyAlignment="1">
      <alignment horizontal="right" vertical="center" indent="1"/>
    </xf>
    <xf numFmtId="0" fontId="72" fillId="24" borderId="47" xfId="0" applyFont="1" applyFill="1" applyBorder="1" applyAlignment="1">
      <alignment horizontal="right" vertical="center" indent="2"/>
    </xf>
    <xf numFmtId="0" fontId="6" fillId="3" borderId="0" xfId="0" applyFont="1" applyFill="1" applyAlignment="1">
      <alignment horizontal="center"/>
    </xf>
    <xf numFmtId="0" fontId="4" fillId="2" borderId="0" xfId="0" applyFont="1" applyFill="1" applyAlignment="1">
      <alignment horizontal="right" readingOrder="2"/>
    </xf>
    <xf numFmtId="0" fontId="133" fillId="24" borderId="16" xfId="0" applyFont="1" applyFill="1" applyBorder="1" applyAlignment="1">
      <alignment horizontal="right" vertical="center" indent="1"/>
    </xf>
    <xf numFmtId="0" fontId="134" fillId="25" borderId="9" xfId="0" applyFont="1" applyFill="1" applyBorder="1" applyAlignment="1">
      <alignment horizontal="center" vertical="center"/>
    </xf>
    <xf numFmtId="0" fontId="134" fillId="25" borderId="14" xfId="0" applyFont="1" applyFill="1" applyBorder="1" applyAlignment="1">
      <alignment horizontal="center" vertical="center"/>
    </xf>
    <xf numFmtId="0" fontId="134" fillId="25" borderId="8" xfId="0" applyFont="1" applyFill="1" applyBorder="1" applyAlignment="1">
      <alignment horizontal="center" vertical="center"/>
    </xf>
    <xf numFmtId="0" fontId="135" fillId="24" borderId="28" xfId="0" applyFont="1" applyFill="1" applyBorder="1" applyAlignment="1">
      <alignment horizontal="right" vertical="center" indent="1"/>
    </xf>
    <xf numFmtId="0" fontId="143" fillId="27" borderId="32" xfId="0" applyFont="1" applyFill="1" applyBorder="1" applyAlignment="1">
      <alignment horizontal="right" vertical="center" indent="1"/>
    </xf>
    <xf numFmtId="0" fontId="110" fillId="4" borderId="10" xfId="0" applyFont="1" applyFill="1" applyBorder="1" applyAlignment="1">
      <alignment horizontal="right" vertical="center" indent="1"/>
    </xf>
    <xf numFmtId="0" fontId="115" fillId="4" borderId="10" xfId="0" applyFont="1" applyFill="1" applyBorder="1" applyAlignment="1">
      <alignment horizontal="right" vertical="center" indent="1"/>
    </xf>
    <xf numFmtId="0" fontId="110" fillId="4" borderId="47" xfId="0" applyFont="1" applyFill="1" applyBorder="1" applyAlignment="1">
      <alignment horizontal="right" vertical="center" indent="1"/>
    </xf>
    <xf numFmtId="0" fontId="135" fillId="24" borderId="0" xfId="0" applyFont="1" applyFill="1" applyBorder="1" applyAlignment="1">
      <alignment horizontal="right" indent="1"/>
    </xf>
    <xf numFmtId="0" fontId="42" fillId="26" borderId="67" xfId="0" applyFont="1" applyFill="1" applyBorder="1" applyAlignment="1">
      <alignment horizontal="center" vertical="center"/>
    </xf>
    <xf numFmtId="0" fontId="42" fillId="26" borderId="68" xfId="0" applyFont="1" applyFill="1" applyBorder="1" applyAlignment="1">
      <alignment horizontal="center" vertical="center"/>
    </xf>
    <xf numFmtId="0" fontId="46" fillId="26" borderId="32" xfId="0" applyFont="1" applyFill="1" applyBorder="1" applyAlignment="1">
      <alignment horizontal="center" vertical="center"/>
    </xf>
    <xf numFmtId="0" fontId="115" fillId="24" borderId="47" xfId="0" applyFont="1" applyFill="1" applyBorder="1" applyAlignment="1">
      <alignment horizontal="right" vertical="center" indent="1"/>
    </xf>
    <xf numFmtId="0" fontId="135" fillId="24" borderId="0" xfId="0" applyFont="1" applyFill="1" applyBorder="1" applyAlignment="1">
      <alignment horizontal="right" vertical="center" indent="1" readingOrder="2"/>
    </xf>
    <xf numFmtId="168" fontId="143" fillId="27" borderId="32" xfId="0" applyNumberFormat="1" applyFont="1" applyFill="1" applyBorder="1" applyAlignment="1">
      <alignment horizontal="right" vertical="center" indent="1"/>
    </xf>
    <xf numFmtId="0" fontId="115" fillId="24" borderId="10" xfId="0" applyFont="1" applyFill="1" applyBorder="1" applyAlignment="1">
      <alignment horizontal="right" vertical="center" indent="1"/>
    </xf>
    <xf numFmtId="0" fontId="5" fillId="24" borderId="15" xfId="0" applyFont="1" applyFill="1" applyBorder="1" applyAlignment="1">
      <alignment horizontal="right" vertical="center" indent="2"/>
    </xf>
    <xf numFmtId="0" fontId="190" fillId="25" borderId="9" xfId="0" applyFont="1" applyFill="1" applyBorder="1" applyAlignment="1">
      <alignment horizontal="center" vertical="center"/>
    </xf>
    <xf numFmtId="0" fontId="190" fillId="25" borderId="14" xfId="0" applyFont="1" applyFill="1" applyBorder="1" applyAlignment="1">
      <alignment horizontal="center" vertical="center"/>
    </xf>
    <xf numFmtId="0" fontId="190" fillId="25" borderId="8" xfId="0" applyFont="1" applyFill="1" applyBorder="1" applyAlignment="1">
      <alignment horizontal="center" vertical="center"/>
    </xf>
    <xf numFmtId="0" fontId="191" fillId="24" borderId="0" xfId="0" applyFont="1" applyFill="1" applyBorder="1" applyAlignment="1">
      <alignment horizontal="center"/>
    </xf>
    <xf numFmtId="3" fontId="193" fillId="24" borderId="97" xfId="0" applyNumberFormat="1" applyFont="1" applyFill="1" applyBorder="1" applyAlignment="1">
      <alignment horizontal="right" vertical="center"/>
    </xf>
    <xf numFmtId="0" fontId="189" fillId="24" borderId="16" xfId="0" applyFont="1" applyFill="1" applyBorder="1" applyAlignment="1">
      <alignment horizontal="right" vertical="center" indent="1"/>
    </xf>
    <xf numFmtId="0" fontId="48" fillId="24" borderId="28" xfId="0" applyFont="1" applyFill="1" applyBorder="1" applyAlignment="1">
      <alignment horizontal="left" indent="2"/>
    </xf>
    <xf numFmtId="0" fontId="191" fillId="24" borderId="0" xfId="0" applyFont="1" applyFill="1" applyBorder="1" applyAlignment="1">
      <alignment horizontal="right" indent="1"/>
    </xf>
    <xf numFmtId="0" fontId="110" fillId="10" borderId="10" xfId="0" applyFont="1" applyFill="1" applyBorder="1" applyAlignment="1">
      <alignment horizontal="right" vertical="center" indent="1"/>
    </xf>
    <xf numFmtId="0" fontId="110" fillId="24" borderId="98" xfId="0" applyFont="1" applyFill="1" applyBorder="1" applyAlignment="1">
      <alignment horizontal="right" vertical="center" indent="1"/>
    </xf>
    <xf numFmtId="1" fontId="150" fillId="6" borderId="12" xfId="0" applyNumberFormat="1" applyFont="1" applyFill="1" applyBorder="1" applyAlignment="1">
      <alignment horizontal="center" vertical="center" wrapText="1"/>
    </xf>
    <xf numFmtId="1" fontId="150" fillId="6" borderId="15" xfId="0" applyNumberFormat="1" applyFont="1" applyFill="1" applyBorder="1" applyAlignment="1">
      <alignment horizontal="center" vertical="center" wrapText="1"/>
    </xf>
    <xf numFmtId="1" fontId="150" fillId="6" borderId="13" xfId="0" applyNumberFormat="1" applyFont="1" applyFill="1" applyBorder="1" applyAlignment="1">
      <alignment horizontal="center" vertical="center" wrapText="1"/>
    </xf>
    <xf numFmtId="1" fontId="25" fillId="6" borderId="9" xfId="0" applyNumberFormat="1" applyFont="1" applyFill="1" applyBorder="1" applyAlignment="1">
      <alignment horizontal="center" vertical="center" wrapText="1"/>
    </xf>
    <xf numFmtId="1" fontId="25" fillId="6" borderId="8" xfId="0" applyNumberFormat="1" applyFont="1" applyFill="1" applyBorder="1" applyAlignment="1">
      <alignment horizontal="center" vertical="center" wrapText="1"/>
    </xf>
    <xf numFmtId="1" fontId="25" fillId="6" borderId="14" xfId="0" applyNumberFormat="1" applyFont="1" applyFill="1" applyBorder="1" applyAlignment="1">
      <alignment horizontal="center" vertical="center" wrapText="1"/>
    </xf>
    <xf numFmtId="0" fontId="3" fillId="3" borderId="0" xfId="0" applyFont="1" applyFill="1" applyAlignment="1">
      <alignment horizontal="center"/>
    </xf>
    <xf numFmtId="0" fontId="5" fillId="4" borderId="0" xfId="0" applyFont="1" applyFill="1" applyAlignment="1">
      <alignment horizontal="center"/>
    </xf>
    <xf numFmtId="0" fontId="10" fillId="3" borderId="0" xfId="0" applyFont="1" applyFill="1" applyAlignment="1">
      <alignment horizontal="center" vertical="center" wrapText="1"/>
    </xf>
    <xf numFmtId="0" fontId="11" fillId="6" borderId="102" xfId="0" applyFont="1" applyFill="1" applyBorder="1" applyAlignment="1">
      <alignment horizontal="center" vertical="center" wrapText="1"/>
    </xf>
    <xf numFmtId="0" fontId="11" fillId="6" borderId="0" xfId="0" applyFont="1" applyFill="1" applyBorder="1" applyAlignment="1">
      <alignment horizontal="center" vertical="center" wrapText="1"/>
    </xf>
    <xf numFmtId="0" fontId="11" fillId="6" borderId="103" xfId="0" applyFont="1" applyFill="1" applyBorder="1" applyAlignment="1">
      <alignment horizontal="center" vertical="center" wrapText="1"/>
    </xf>
    <xf numFmtId="1" fontId="15" fillId="7" borderId="4" xfId="0" applyNumberFormat="1" applyFont="1" applyFill="1" applyBorder="1" applyAlignment="1">
      <alignment horizontal="center" vertical="center" wrapText="1"/>
    </xf>
    <xf numFmtId="1" fontId="15" fillId="7" borderId="15" xfId="0" applyNumberFormat="1" applyFont="1" applyFill="1" applyBorder="1" applyAlignment="1">
      <alignment horizontal="center" vertical="center" wrapText="1"/>
    </xf>
    <xf numFmtId="1" fontId="15" fillId="7" borderId="5" xfId="0" applyNumberFormat="1" applyFont="1" applyFill="1" applyBorder="1" applyAlignment="1">
      <alignment horizontal="center" vertical="center" wrapText="1"/>
    </xf>
    <xf numFmtId="1" fontId="15" fillId="7" borderId="9" xfId="0" applyNumberFormat="1" applyFont="1" applyFill="1" applyBorder="1" applyAlignment="1">
      <alignment horizontal="center" vertical="center" wrapText="1"/>
    </xf>
    <xf numFmtId="1" fontId="15" fillId="7" borderId="14" xfId="0" applyNumberFormat="1" applyFont="1" applyFill="1" applyBorder="1" applyAlignment="1">
      <alignment horizontal="center" vertical="center" wrapText="1"/>
    </xf>
    <xf numFmtId="1" fontId="15" fillId="7" borderId="3" xfId="0" applyNumberFormat="1" applyFont="1" applyFill="1" applyBorder="1" applyAlignment="1">
      <alignment horizontal="center" vertical="center" wrapText="1"/>
    </xf>
    <xf numFmtId="0" fontId="9" fillId="4" borderId="0" xfId="0" applyFont="1" applyFill="1" applyAlignment="1">
      <alignment horizontal="center"/>
    </xf>
    <xf numFmtId="0" fontId="14" fillId="3" borderId="15" xfId="0" applyFont="1" applyFill="1" applyBorder="1" applyAlignment="1">
      <alignment horizontal="center" vertical="center"/>
    </xf>
    <xf numFmtId="0" fontId="14" fillId="3" borderId="110" xfId="0" applyFont="1" applyFill="1" applyBorder="1" applyAlignment="1">
      <alignment horizontal="center" vertical="center"/>
    </xf>
    <xf numFmtId="0" fontId="14" fillId="7" borderId="15" xfId="0" applyFont="1" applyFill="1" applyBorder="1" applyAlignment="1">
      <alignment horizontal="center" vertical="center"/>
    </xf>
    <xf numFmtId="0" fontId="15" fillId="3" borderId="0" xfId="0" applyFont="1" applyFill="1" applyAlignment="1">
      <alignment horizontal="center" vertical="center"/>
    </xf>
    <xf numFmtId="0" fontId="7" fillId="3" borderId="0" xfId="0" applyFont="1" applyFill="1" applyAlignment="1">
      <alignment horizontal="center" vertical="center"/>
    </xf>
    <xf numFmtId="0" fontId="88" fillId="2" borderId="0" xfId="0" applyFont="1" applyFill="1" applyAlignment="1">
      <alignment horizontal="center" vertical="center"/>
    </xf>
    <xf numFmtId="0" fontId="15" fillId="2" borderId="0" xfId="0" applyFont="1" applyFill="1" applyAlignment="1">
      <alignment horizontal="center" vertical="center"/>
    </xf>
    <xf numFmtId="0" fontId="198" fillId="36" borderId="64" xfId="0" applyFont="1" applyFill="1" applyBorder="1" applyAlignment="1">
      <alignment horizontal="right" vertical="center" wrapText="1" readingOrder="2"/>
    </xf>
    <xf numFmtId="0" fontId="198" fillId="36" borderId="65" xfId="0" applyFont="1" applyFill="1" applyBorder="1" applyAlignment="1">
      <alignment horizontal="right" vertical="center" wrapText="1" readingOrder="2"/>
    </xf>
    <xf numFmtId="1" fontId="153" fillId="0" borderId="64" xfId="0" applyNumberFormat="1" applyFont="1" applyBorder="1" applyAlignment="1">
      <alignment horizontal="center" vertical="center" wrapText="1" readingOrder="2"/>
    </xf>
    <xf numFmtId="1" fontId="153" fillId="0" borderId="65" xfId="0" applyNumberFormat="1" applyFont="1" applyBorder="1" applyAlignment="1">
      <alignment horizontal="center" vertical="center" wrapText="1" readingOrder="2"/>
    </xf>
    <xf numFmtId="164" fontId="153" fillId="0" borderId="64" xfId="0" applyNumberFormat="1" applyFont="1" applyBorder="1" applyAlignment="1">
      <alignment horizontal="center" vertical="center" wrapText="1" readingOrder="1"/>
    </xf>
    <xf numFmtId="164" fontId="153" fillId="0" borderId="65" xfId="0" applyNumberFormat="1" applyFont="1" applyBorder="1" applyAlignment="1">
      <alignment horizontal="center" vertical="center" wrapText="1" readingOrder="1"/>
    </xf>
    <xf numFmtId="0" fontId="180" fillId="0" borderId="107" xfId="0" applyFont="1" applyFill="1" applyBorder="1" applyAlignment="1">
      <alignment horizontal="right" vertical="center" wrapText="1" readingOrder="2"/>
    </xf>
    <xf numFmtId="164" fontId="199" fillId="0" borderId="64" xfId="0" applyNumberFormat="1" applyFont="1" applyBorder="1" applyAlignment="1">
      <alignment horizontal="right" vertical="center" wrapText="1" readingOrder="1"/>
    </xf>
    <xf numFmtId="164" fontId="199" fillId="0" borderId="65" xfId="0" applyNumberFormat="1" applyFont="1" applyBorder="1" applyAlignment="1">
      <alignment horizontal="right" vertical="center" wrapText="1" readingOrder="1"/>
    </xf>
    <xf numFmtId="164" fontId="153" fillId="0" borderId="64" xfId="0" applyNumberFormat="1" applyFont="1" applyBorder="1" applyAlignment="1">
      <alignment horizontal="center" vertical="center" wrapText="1" readingOrder="2"/>
    </xf>
    <xf numFmtId="164" fontId="153" fillId="0" borderId="65" xfId="0" applyNumberFormat="1" applyFont="1" applyBorder="1" applyAlignment="1">
      <alignment horizontal="center" vertical="center" wrapText="1" readingOrder="2"/>
    </xf>
    <xf numFmtId="0" fontId="154" fillId="0" borderId="64" xfId="0" applyFont="1" applyBorder="1" applyAlignment="1">
      <alignment horizontal="center" vertical="center" wrapText="1" readingOrder="2"/>
    </xf>
    <xf numFmtId="0" fontId="154" fillId="0" borderId="65" xfId="0" applyFont="1" applyBorder="1" applyAlignment="1">
      <alignment horizontal="center" vertical="center" wrapText="1" readingOrder="2"/>
    </xf>
    <xf numFmtId="0" fontId="119" fillId="3" borderId="100" xfId="0" applyFont="1" applyFill="1" applyBorder="1" applyAlignment="1">
      <alignment horizontal="center" vertical="center" wrapText="1" readingOrder="2"/>
    </xf>
    <xf numFmtId="0" fontId="119" fillId="3" borderId="101" xfId="0" applyFont="1" applyFill="1" applyBorder="1" applyAlignment="1">
      <alignment horizontal="center" vertical="center" wrapText="1" readingOrder="2"/>
    </xf>
    <xf numFmtId="0" fontId="126" fillId="3" borderId="64" xfId="0" applyFont="1" applyFill="1" applyBorder="1" applyAlignment="1">
      <alignment horizontal="center" vertical="center" wrapText="1" readingOrder="2"/>
    </xf>
    <xf numFmtId="0" fontId="126" fillId="3" borderId="65" xfId="0" applyFont="1" applyFill="1" applyBorder="1" applyAlignment="1">
      <alignment horizontal="center" vertical="center" wrapText="1" readingOrder="2"/>
    </xf>
    <xf numFmtId="0" fontId="127" fillId="0" borderId="66" xfId="0" applyFont="1" applyBorder="1" applyAlignment="1">
      <alignment horizontal="center"/>
    </xf>
    <xf numFmtId="0" fontId="119" fillId="3" borderId="64" xfId="0" applyFont="1" applyFill="1" applyBorder="1" applyAlignment="1">
      <alignment horizontal="center" vertical="center" wrapText="1" readingOrder="2"/>
    </xf>
    <xf numFmtId="0" fontId="119" fillId="3" borderId="65" xfId="0" applyFont="1" applyFill="1" applyBorder="1" applyAlignment="1">
      <alignment horizontal="center" vertical="center" wrapText="1" readingOrder="2"/>
    </xf>
    <xf numFmtId="0" fontId="118" fillId="3" borderId="64" xfId="0" applyFont="1" applyFill="1" applyBorder="1" applyAlignment="1">
      <alignment horizontal="center" vertical="center" wrapText="1" readingOrder="2"/>
    </xf>
    <xf numFmtId="0" fontId="118" fillId="3" borderId="65" xfId="0" applyFont="1" applyFill="1" applyBorder="1" applyAlignment="1">
      <alignment horizontal="center" vertical="center" wrapText="1" readingOrder="2"/>
    </xf>
    <xf numFmtId="0" fontId="146" fillId="3" borderId="0" xfId="0" applyFont="1" applyFill="1" applyAlignment="1">
      <alignment horizontal="center" vertical="center"/>
    </xf>
    <xf numFmtId="0" fontId="49" fillId="3" borderId="0" xfId="0" applyFont="1" applyFill="1" applyAlignment="1">
      <alignment horizontal="center" vertical="center"/>
    </xf>
    <xf numFmtId="0" fontId="39" fillId="4" borderId="0" xfId="0" applyFont="1" applyFill="1" applyAlignment="1">
      <alignment horizontal="center" vertical="center"/>
    </xf>
    <xf numFmtId="0" fontId="38" fillId="4" borderId="0" xfId="0" applyFont="1" applyFill="1" applyAlignment="1">
      <alignment horizontal="center" vertical="center"/>
    </xf>
    <xf numFmtId="0" fontId="164" fillId="0" borderId="0" xfId="0" applyFont="1" applyAlignment="1">
      <alignment horizontal="left" vertical="top" wrapText="1"/>
    </xf>
    <xf numFmtId="0" fontId="85" fillId="5" borderId="0" xfId="0" applyFont="1" applyFill="1" applyAlignment="1">
      <alignment horizontal="center" vertical="center"/>
    </xf>
    <xf numFmtId="0" fontId="87" fillId="3" borderId="38" xfId="0" applyFont="1" applyFill="1" applyBorder="1" applyAlignment="1">
      <alignment horizontal="center" vertical="center" wrapText="1"/>
    </xf>
    <xf numFmtId="0" fontId="87" fillId="3" borderId="50" xfId="0" applyFont="1" applyFill="1" applyBorder="1" applyAlignment="1">
      <alignment horizontal="center" vertical="center"/>
    </xf>
    <xf numFmtId="0" fontId="84" fillId="3" borderId="43" xfId="0" applyFont="1" applyFill="1" applyBorder="1" applyAlignment="1">
      <alignment horizontal="center"/>
    </xf>
    <xf numFmtId="0" fontId="84" fillId="3" borderId="44" xfId="0" applyFont="1" applyFill="1" applyBorder="1" applyAlignment="1">
      <alignment horizontal="center"/>
    </xf>
    <xf numFmtId="0" fontId="85" fillId="3" borderId="0" xfId="0" applyFont="1" applyFill="1" applyAlignment="1">
      <alignment horizontal="center" vertical="center"/>
    </xf>
    <xf numFmtId="0" fontId="86" fillId="0" borderId="70" xfId="0" applyFont="1" applyBorder="1" applyAlignment="1">
      <alignment horizontal="left" vertical="top" wrapText="1"/>
    </xf>
    <xf numFmtId="0" fontId="14" fillId="2" borderId="0" xfId="0" applyFont="1" applyFill="1" applyBorder="1" applyAlignment="1">
      <alignment horizontal="center" vertical="center" wrapText="1"/>
    </xf>
    <xf numFmtId="0" fontId="14" fillId="2" borderId="17" xfId="0" applyFont="1" applyFill="1" applyBorder="1" applyAlignment="1">
      <alignment horizontal="center" vertical="center" wrapText="1"/>
    </xf>
    <xf numFmtId="0" fontId="3" fillId="13" borderId="0" xfId="0" applyFont="1" applyFill="1" applyBorder="1" applyAlignment="1">
      <alignment horizontal="center" vertical="center"/>
    </xf>
    <xf numFmtId="0" fontId="3" fillId="13" borderId="17" xfId="0" applyFont="1" applyFill="1" applyBorder="1" applyAlignment="1">
      <alignment horizontal="center" vertical="center"/>
    </xf>
    <xf numFmtId="0" fontId="4" fillId="15" borderId="37" xfId="0" applyFont="1" applyFill="1" applyBorder="1" applyAlignment="1">
      <alignment horizontal="center" vertical="center"/>
    </xf>
    <xf numFmtId="0" fontId="4" fillId="15" borderId="36" xfId="0" applyFont="1" applyFill="1" applyBorder="1" applyAlignment="1">
      <alignment horizontal="center" vertical="center"/>
    </xf>
    <xf numFmtId="0" fontId="2" fillId="15" borderId="57" xfId="0" applyFont="1" applyFill="1" applyBorder="1" applyAlignment="1">
      <alignment horizontal="center" vertical="center"/>
    </xf>
    <xf numFmtId="0" fontId="2" fillId="15" borderId="36" xfId="0" applyFont="1" applyFill="1" applyBorder="1" applyAlignment="1">
      <alignment horizontal="center" vertical="center"/>
    </xf>
    <xf numFmtId="0" fontId="83" fillId="8" borderId="33" xfId="0" applyFont="1" applyFill="1" applyBorder="1" applyAlignment="1">
      <alignment horizontal="center" vertical="center"/>
    </xf>
    <xf numFmtId="0" fontId="102" fillId="18" borderId="0" xfId="0" applyFont="1" applyFill="1" applyAlignment="1">
      <alignment horizontal="center" vertical="center"/>
    </xf>
    <xf numFmtId="0" fontId="96" fillId="4" borderId="0" xfId="0" applyFont="1" applyFill="1" applyBorder="1" applyAlignment="1">
      <alignment horizontal="left" wrapText="1"/>
    </xf>
    <xf numFmtId="0" fontId="97" fillId="4" borderId="0" xfId="0" applyFont="1" applyFill="1" applyBorder="1" applyAlignment="1">
      <alignment horizontal="left"/>
    </xf>
    <xf numFmtId="0" fontId="100" fillId="20" borderId="9" xfId="0" applyFont="1" applyFill="1" applyBorder="1" applyAlignment="1">
      <alignment horizontal="center" vertical="center"/>
    </xf>
    <xf numFmtId="0" fontId="100" fillId="20" borderId="8" xfId="0" applyFont="1" applyFill="1" applyBorder="1" applyAlignment="1">
      <alignment horizontal="center" vertical="center"/>
    </xf>
    <xf numFmtId="0" fontId="98" fillId="19" borderId="0" xfId="0" applyFont="1" applyFill="1" applyAlignment="1">
      <alignment horizontal="center" vertical="center" wrapText="1"/>
    </xf>
    <xf numFmtId="0" fontId="113" fillId="19" borderId="60" xfId="0" applyFont="1" applyFill="1" applyBorder="1" applyAlignment="1">
      <alignment horizontal="center" vertical="center"/>
    </xf>
    <xf numFmtId="0" fontId="113" fillId="19" borderId="61" xfId="0" applyFont="1" applyFill="1" applyBorder="1" applyAlignment="1">
      <alignment horizontal="center" vertical="center"/>
    </xf>
    <xf numFmtId="0" fontId="113" fillId="19" borderId="62" xfId="0" applyFont="1" applyFill="1" applyBorder="1" applyAlignment="1">
      <alignment horizontal="center" vertical="center"/>
    </xf>
    <xf numFmtId="0" fontId="4" fillId="16" borderId="25" xfId="0" applyFont="1" applyFill="1" applyBorder="1" applyAlignment="1">
      <alignment horizontal="center" vertical="center"/>
    </xf>
    <xf numFmtId="0" fontId="4" fillId="16" borderId="0" xfId="0" applyFont="1" applyFill="1" applyBorder="1" applyAlignment="1">
      <alignment horizontal="center" vertical="center"/>
    </xf>
    <xf numFmtId="0" fontId="4" fillId="16" borderId="26" xfId="0" applyFont="1" applyFill="1" applyBorder="1" applyAlignment="1">
      <alignment horizontal="center" vertical="center"/>
    </xf>
    <xf numFmtId="0" fontId="104" fillId="4" borderId="25" xfId="0" applyFont="1" applyFill="1" applyBorder="1" applyAlignment="1">
      <alignment horizontal="center" vertical="center"/>
    </xf>
    <xf numFmtId="0" fontId="104" fillId="4" borderId="0" xfId="0" applyFont="1" applyFill="1" applyBorder="1" applyAlignment="1">
      <alignment horizontal="center" vertical="center"/>
    </xf>
    <xf numFmtId="0" fontId="104" fillId="4" borderId="26" xfId="0" applyFont="1" applyFill="1" applyBorder="1" applyAlignment="1">
      <alignment horizontal="center" vertical="center"/>
    </xf>
    <xf numFmtId="0" fontId="104" fillId="4" borderId="55" xfId="0" applyFont="1" applyFill="1" applyBorder="1" applyAlignment="1">
      <alignment horizontal="center" vertical="center" wrapText="1"/>
    </xf>
    <xf numFmtId="0" fontId="104" fillId="4" borderId="0" xfId="0" applyFont="1" applyFill="1" applyBorder="1" applyAlignment="1">
      <alignment horizontal="center" vertical="center" wrapText="1"/>
    </xf>
    <xf numFmtId="0" fontId="104" fillId="4" borderId="56" xfId="0" applyFont="1" applyFill="1" applyBorder="1" applyAlignment="1">
      <alignment horizontal="center" vertical="center" wrapText="1"/>
    </xf>
    <xf numFmtId="0" fontId="4" fillId="16" borderId="55" xfId="0" applyFont="1" applyFill="1" applyBorder="1" applyAlignment="1">
      <alignment horizontal="center" vertical="center"/>
    </xf>
    <xf numFmtId="0" fontId="4" fillId="16" borderId="56" xfId="0" applyFont="1" applyFill="1" applyBorder="1" applyAlignment="1">
      <alignment horizontal="center" vertical="center"/>
    </xf>
    <xf numFmtId="171" fontId="158" fillId="11" borderId="0" xfId="2" applyNumberFormat="1" applyFont="1" applyFill="1" applyBorder="1" applyAlignment="1">
      <alignment horizontal="center" vertical="center"/>
    </xf>
  </cellXfs>
  <cellStyles count="5">
    <cellStyle name="Lien hypertexte" xfId="4" builtinId="8"/>
    <cellStyle name="Milliers" xfId="2" builtinId="3"/>
    <cellStyle name="Normal" xfId="0" builtinId="0"/>
    <cellStyle name="Normal_BDM REALISE HABIB+stir fuel et gaz fuel a fin mois+gpl" xfId="3"/>
    <cellStyle name="Pourcentage" xfId="1" builtinId="5"/>
  </cellStyles>
  <dxfs count="0"/>
  <tableStyles count="0" defaultTableStyle="TableStyleMedium9" defaultPivotStyle="PivotStyleLight16"/>
  <colors>
    <mruColors>
      <color rgb="FF66FF66"/>
      <color rgb="FFCCFFFF"/>
      <color rgb="FFFF3300"/>
      <color rgb="FFFF66FF"/>
      <color rgb="FFBAE18F"/>
      <color rgb="FFFF0000"/>
      <color rgb="FF3D8828"/>
      <color rgb="FF365709"/>
      <color rgb="FFFF9999"/>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activeX1.xml><?xml version="1.0" encoding="utf-8"?>
<ax:ocx xmlns:ax="http://schemas.microsoft.com/office/2006/activeX" xmlns:r="http://schemas.openxmlformats.org/officeDocument/2006/relationships" ax:classid="{5512D124-5CC6-11CF-8D67-00AA00BDCE1D}" ax:persistence="persistStream" r:id="rId1"/>
</file>

<file path=xl/activeX/activeX2.xml><?xml version="1.0" encoding="utf-8"?>
<ax:ocx xmlns:ax="http://schemas.microsoft.com/office/2006/activeX" xmlns:r="http://schemas.openxmlformats.org/officeDocument/2006/relationships" ax:classid="{5512D11A-5CC6-11CF-8D67-00AA00BDCE1D}" ax:persistence="persistStream" r:id="rId1"/>
</file>

<file path=xl/activeX/activeX3.xml><?xml version="1.0" encoding="utf-8"?>
<ax:ocx xmlns:ax="http://schemas.microsoft.com/office/2006/activeX" xmlns:r="http://schemas.openxmlformats.org/officeDocument/2006/relationships" ax:classid="{5512D11A-5CC6-11CF-8D67-00AA00BDCE1D}" ax:persistence="persistStream" r:id="rId1"/>
</file>

<file path=xl/activeX/activeX4.xml><?xml version="1.0" encoding="utf-8"?>
<ax:ocx xmlns:ax="http://schemas.microsoft.com/office/2006/activeX" xmlns:r="http://schemas.openxmlformats.org/officeDocument/2006/relationships" ax:classid="{5512D11A-5CC6-11CF-8D67-00AA00BDCE1D}" ax:persistence="persistStream" r:id="rId1"/>
</file>

<file path=xl/activeX/activeX5.xml><?xml version="1.0" encoding="utf-8"?>
<ax:ocx xmlns:ax="http://schemas.microsoft.com/office/2006/activeX" xmlns:r="http://schemas.openxmlformats.org/officeDocument/2006/relationships" ax:classid="{5512D11A-5CC6-11CF-8D67-00AA00BDCE1D}" ax:persistence="persistStream" r:id="rId1"/>
</file>

<file path=xl/charts/_rels/chart1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c:lang val="fr-FR"/>
  <c:chart>
    <c:view3D>
      <c:depthPercent val="100"/>
      <c:rAngAx val="1"/>
    </c:view3D>
    <c:sideWall>
      <c:spPr>
        <a:noFill/>
        <a:ln w="25400">
          <a:noFill/>
        </a:ln>
      </c:spPr>
    </c:sideWall>
    <c:backWall>
      <c:spPr>
        <a:noFill/>
        <a:ln w="25400">
          <a:noFill/>
        </a:ln>
      </c:spPr>
    </c:backWall>
    <c:plotArea>
      <c:layout>
        <c:manualLayout>
          <c:layoutTarget val="inner"/>
          <c:xMode val="edge"/>
          <c:yMode val="edge"/>
          <c:x val="0.22380952380952382"/>
          <c:y val="0"/>
          <c:w val="0.72380952380953434"/>
          <c:h val="0.79640460327074503"/>
        </c:manualLayout>
      </c:layout>
      <c:bar3DChart>
        <c:barDir val="col"/>
        <c:grouping val="stacked"/>
        <c:ser>
          <c:idx val="0"/>
          <c:order val="0"/>
          <c:tx>
            <c:strRef>
              <c:f>energie!$I$14</c:f>
              <c:strCache>
                <c:ptCount val="1"/>
                <c:pt idx="0">
                  <c:v>المواد النفطية</c:v>
                </c:pt>
              </c:strCache>
            </c:strRef>
          </c:tx>
          <c:spPr>
            <a:solidFill>
              <a:srgbClr val="FFC000"/>
            </a:solidFill>
          </c:spPr>
          <c:dLbls>
            <c:txPr>
              <a:bodyPr/>
              <a:lstStyle/>
              <a:p>
                <a:pPr>
                  <a:defRPr sz="1200" b="1">
                    <a:solidFill>
                      <a:sysClr val="windowText" lastClr="000000"/>
                    </a:solidFill>
                  </a:defRPr>
                </a:pPr>
                <a:endParaRPr lang="fr-FR"/>
              </a:p>
            </c:txPr>
            <c:showVal val="1"/>
          </c:dLbls>
          <c:cat>
            <c:strRef>
              <c:f>energie!$H$4</c:f>
              <c:strCache>
                <c:ptCount val="1"/>
                <c:pt idx="0">
                  <c:v>9 أشهر 2012</c:v>
                </c:pt>
              </c:strCache>
            </c:strRef>
          </c:cat>
          <c:val>
            <c:numRef>
              <c:f>energie!$H$14</c:f>
              <c:numCache>
                <c:formatCode>0</c:formatCode>
                <c:ptCount val="1"/>
                <c:pt idx="0">
                  <c:v>2869.4611399999999</c:v>
                </c:pt>
              </c:numCache>
            </c:numRef>
          </c:val>
        </c:ser>
        <c:ser>
          <c:idx val="1"/>
          <c:order val="1"/>
          <c:tx>
            <c:strRef>
              <c:f>energie!$I$15</c:f>
              <c:strCache>
                <c:ptCount val="1"/>
                <c:pt idx="0">
                  <c:v>الغاز الطبيعي</c:v>
                </c:pt>
              </c:strCache>
            </c:strRef>
          </c:tx>
          <c:spPr>
            <a:solidFill>
              <a:srgbClr val="1F497D">
                <a:lumMod val="75000"/>
              </a:srgbClr>
            </a:solidFill>
            <a:scene3d>
              <a:camera prst="orthographicFront"/>
              <a:lightRig rig="threePt" dir="t"/>
            </a:scene3d>
            <a:sp3d>
              <a:bevelT h="114300"/>
            </a:sp3d>
          </c:spPr>
          <c:dLbls>
            <c:spPr>
              <a:noFill/>
            </c:spPr>
            <c:txPr>
              <a:bodyPr/>
              <a:lstStyle/>
              <a:p>
                <a:pPr>
                  <a:defRPr sz="1200" b="1">
                    <a:solidFill>
                      <a:schemeClr val="bg1"/>
                    </a:solidFill>
                  </a:defRPr>
                </a:pPr>
                <a:endParaRPr lang="fr-FR"/>
              </a:p>
            </c:txPr>
            <c:showVal val="1"/>
          </c:dLbls>
          <c:cat>
            <c:strRef>
              <c:f>energie!$H$4</c:f>
              <c:strCache>
                <c:ptCount val="1"/>
                <c:pt idx="0">
                  <c:v>9 أشهر 2012</c:v>
                </c:pt>
              </c:strCache>
            </c:strRef>
          </c:cat>
          <c:val>
            <c:numRef>
              <c:f>energie!$H$15</c:f>
              <c:numCache>
                <c:formatCode>0</c:formatCode>
                <c:ptCount val="1"/>
                <c:pt idx="0">
                  <c:v>3605.58</c:v>
                </c:pt>
              </c:numCache>
            </c:numRef>
          </c:val>
        </c:ser>
        <c:shape val="cylinder"/>
        <c:axId val="78622080"/>
        <c:axId val="78623872"/>
        <c:axId val="0"/>
      </c:bar3DChart>
      <c:catAx>
        <c:axId val="78622080"/>
        <c:scaling>
          <c:orientation val="minMax"/>
        </c:scaling>
        <c:axPos val="b"/>
        <c:numFmt formatCode="General" sourceLinked="1"/>
        <c:tickLblPos val="nextTo"/>
        <c:crossAx val="78623872"/>
        <c:crosses val="autoZero"/>
        <c:auto val="1"/>
        <c:lblAlgn val="ctr"/>
        <c:lblOffset val="100"/>
      </c:catAx>
      <c:valAx>
        <c:axId val="78623872"/>
        <c:scaling>
          <c:orientation val="minMax"/>
        </c:scaling>
        <c:delete val="1"/>
        <c:axPos val="l"/>
        <c:numFmt formatCode="0" sourceLinked="1"/>
        <c:tickLblPos val="none"/>
        <c:crossAx val="78622080"/>
        <c:crosses val="autoZero"/>
        <c:crossBetween val="between"/>
      </c:valAx>
    </c:plotArea>
    <c:plotVisOnly val="1"/>
    <c:dispBlanksAs val="gap"/>
  </c:chart>
  <c:spPr>
    <a:solidFill>
      <a:sysClr val="window" lastClr="FFFFFF"/>
    </a:solidFill>
    <a:ln>
      <a:solidFill>
        <a:sysClr val="window" lastClr="FFFFFF"/>
      </a:solidFill>
    </a:ln>
  </c:spPr>
  <c:printSettings>
    <c:headerFooter/>
    <c:pageMargins b="0.75000000000001044" l="0.70000000000000062" r="0.70000000000000062" t="0.75000000000001044"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fr-FR"/>
  <c:chart>
    <c:view3D>
      <c:rAngAx val="1"/>
    </c:view3D>
    <c:plotArea>
      <c:layout>
        <c:manualLayout>
          <c:layoutTarget val="inner"/>
          <c:xMode val="edge"/>
          <c:yMode val="edge"/>
          <c:x val="2.1427980635147479E-2"/>
          <c:y val="0.18344720689441985"/>
          <c:w val="0.96916581324459705"/>
          <c:h val="0.53381497415915791"/>
        </c:manualLayout>
      </c:layout>
      <c:bar3DChart>
        <c:barDir val="col"/>
        <c:grouping val="clustered"/>
        <c:ser>
          <c:idx val="0"/>
          <c:order val="0"/>
          <c:tx>
            <c:strRef>
              <c:f>Mines!$F$31</c:f>
              <c:strCache>
                <c:ptCount val="1"/>
                <c:pt idx="0">
                  <c:v>9 mois 2013</c:v>
                </c:pt>
              </c:strCache>
            </c:strRef>
          </c:tx>
          <c:dLbls>
            <c:showVal val="1"/>
          </c:dLbls>
          <c:cat>
            <c:strRef>
              <c:f>Mines!$C$34:$C$38</c:f>
              <c:strCache>
                <c:ptCount val="5"/>
                <c:pt idx="0">
                  <c:v>DAP</c:v>
                </c:pt>
                <c:pt idx="1">
                  <c:v>Acide Phosphorique 54%</c:v>
                </c:pt>
                <c:pt idx="2">
                  <c:v>TSP</c:v>
                </c:pt>
                <c:pt idx="3">
                  <c:v>STPP</c:v>
                </c:pt>
                <c:pt idx="4">
                  <c:v>DCP</c:v>
                </c:pt>
              </c:strCache>
            </c:strRef>
          </c:cat>
          <c:val>
            <c:numRef>
              <c:f>Mines!$F$34:$F$38</c:f>
              <c:numCache>
                <c:formatCode>#,##0</c:formatCode>
                <c:ptCount val="5"/>
                <c:pt idx="0">
                  <c:v>589.25400000000002</c:v>
                </c:pt>
                <c:pt idx="1">
                  <c:v>547.04100000000005</c:v>
                </c:pt>
                <c:pt idx="2">
                  <c:v>398.20699999999999</c:v>
                </c:pt>
                <c:pt idx="3">
                  <c:v>94.369</c:v>
                </c:pt>
                <c:pt idx="4">
                  <c:v>32.090000000000003</c:v>
                </c:pt>
              </c:numCache>
            </c:numRef>
          </c:val>
        </c:ser>
        <c:ser>
          <c:idx val="1"/>
          <c:order val="1"/>
          <c:tx>
            <c:strRef>
              <c:f>Mines!$E$31</c:f>
              <c:strCache>
                <c:ptCount val="1"/>
                <c:pt idx="0">
                  <c:v>9 mois 2012</c:v>
                </c:pt>
              </c:strCache>
            </c:strRef>
          </c:tx>
          <c:dLbls>
            <c:dLbl>
              <c:idx val="0"/>
              <c:layout>
                <c:manualLayout>
                  <c:x val="5.7388922272634552E-3"/>
                  <c:y val="1.0178112969841087E-2"/>
                </c:manualLayout>
              </c:layout>
              <c:showVal val="1"/>
            </c:dLbl>
            <c:dLbl>
              <c:idx val="1"/>
              <c:layout>
                <c:manualLayout>
                  <c:x val="1.0368545926483386E-2"/>
                  <c:y val="-1.3520060299308829E-3"/>
                </c:manualLayout>
              </c:layout>
              <c:showVal val="1"/>
            </c:dLbl>
            <c:dLbl>
              <c:idx val="2"/>
              <c:layout>
                <c:manualLayout>
                  <c:x val="9.8139266624616729E-3"/>
                  <c:y val="0"/>
                </c:manualLayout>
              </c:layout>
              <c:showVal val="1"/>
            </c:dLbl>
            <c:showVal val="1"/>
          </c:dLbls>
          <c:cat>
            <c:strRef>
              <c:f>Mines!$C$34:$C$38</c:f>
              <c:strCache>
                <c:ptCount val="5"/>
                <c:pt idx="0">
                  <c:v>DAP</c:v>
                </c:pt>
                <c:pt idx="1">
                  <c:v>Acide Phosphorique 54%</c:v>
                </c:pt>
                <c:pt idx="2">
                  <c:v>TSP</c:v>
                </c:pt>
                <c:pt idx="3">
                  <c:v>STPP</c:v>
                </c:pt>
                <c:pt idx="4">
                  <c:v>DCP</c:v>
                </c:pt>
              </c:strCache>
            </c:strRef>
          </c:cat>
          <c:val>
            <c:numRef>
              <c:f>Mines!$E$34:$E$38</c:f>
              <c:numCache>
                <c:formatCode>#,##0</c:formatCode>
                <c:ptCount val="5"/>
                <c:pt idx="0">
                  <c:v>506.27800000000002</c:v>
                </c:pt>
                <c:pt idx="1">
                  <c:v>547.76700000000005</c:v>
                </c:pt>
                <c:pt idx="2">
                  <c:v>344.01400000000001</c:v>
                </c:pt>
                <c:pt idx="3">
                  <c:v>91.784999999999997</c:v>
                </c:pt>
                <c:pt idx="4">
                  <c:v>42.98</c:v>
                </c:pt>
              </c:numCache>
            </c:numRef>
          </c:val>
        </c:ser>
        <c:ser>
          <c:idx val="2"/>
          <c:order val="2"/>
          <c:tx>
            <c:strRef>
              <c:f>Mines!$D$31</c:f>
              <c:strCache>
                <c:ptCount val="1"/>
                <c:pt idx="0">
                  <c:v>9 mois 2010</c:v>
                </c:pt>
              </c:strCache>
            </c:strRef>
          </c:tx>
          <c:dLbls>
            <c:dLbl>
              <c:idx val="1"/>
              <c:layout>
                <c:manualLayout>
                  <c:x val="1.4909480668743124E-2"/>
                  <c:y val="-1.0178112969841032E-2"/>
                </c:manualLayout>
              </c:layout>
              <c:showVal val="1"/>
            </c:dLbl>
            <c:showVal val="1"/>
          </c:dLbls>
          <c:cat>
            <c:strRef>
              <c:f>Mines!$C$34:$C$38</c:f>
              <c:strCache>
                <c:ptCount val="5"/>
                <c:pt idx="0">
                  <c:v>DAP</c:v>
                </c:pt>
                <c:pt idx="1">
                  <c:v>Acide Phosphorique 54%</c:v>
                </c:pt>
                <c:pt idx="2">
                  <c:v>TSP</c:v>
                </c:pt>
                <c:pt idx="3">
                  <c:v>STPP</c:v>
                </c:pt>
                <c:pt idx="4">
                  <c:v>DCP</c:v>
                </c:pt>
              </c:strCache>
            </c:strRef>
          </c:cat>
          <c:val>
            <c:numRef>
              <c:f>Mines!$D$34:$D$38</c:f>
              <c:numCache>
                <c:formatCode>#,##0</c:formatCode>
                <c:ptCount val="5"/>
                <c:pt idx="0">
                  <c:v>908.5</c:v>
                </c:pt>
                <c:pt idx="1">
                  <c:v>884.07500000000005</c:v>
                </c:pt>
                <c:pt idx="2">
                  <c:v>570.69299999999998</c:v>
                </c:pt>
                <c:pt idx="3">
                  <c:v>108.43</c:v>
                </c:pt>
                <c:pt idx="4">
                  <c:v>56.09</c:v>
                </c:pt>
              </c:numCache>
            </c:numRef>
          </c:val>
        </c:ser>
        <c:shape val="cylinder"/>
        <c:axId val="86427904"/>
        <c:axId val="86806528"/>
        <c:axId val="0"/>
      </c:bar3DChart>
      <c:catAx>
        <c:axId val="86427904"/>
        <c:scaling>
          <c:orientation val="minMax"/>
        </c:scaling>
        <c:axPos val="b"/>
        <c:tickLblPos val="nextTo"/>
        <c:txPr>
          <a:bodyPr/>
          <a:lstStyle/>
          <a:p>
            <a:pPr>
              <a:defRPr sz="1000"/>
            </a:pPr>
            <a:endParaRPr lang="fr-FR"/>
          </a:p>
        </c:txPr>
        <c:crossAx val="86806528"/>
        <c:crosses val="autoZero"/>
        <c:auto val="1"/>
        <c:lblAlgn val="ctr"/>
        <c:lblOffset val="100"/>
      </c:catAx>
      <c:valAx>
        <c:axId val="86806528"/>
        <c:scaling>
          <c:orientation val="minMax"/>
        </c:scaling>
        <c:delete val="1"/>
        <c:axPos val="l"/>
        <c:numFmt formatCode="#,##0" sourceLinked="1"/>
        <c:tickLblPos val="none"/>
        <c:crossAx val="86427904"/>
        <c:crosses val="autoZero"/>
        <c:crossBetween val="between"/>
        <c:majorUnit val="50"/>
      </c:valAx>
    </c:plotArea>
    <c:legend>
      <c:legendPos val="r"/>
      <c:layout>
        <c:manualLayout>
          <c:xMode val="edge"/>
          <c:yMode val="edge"/>
          <c:x val="0.24281154231952945"/>
          <c:y val="0.92481900790647065"/>
          <c:w val="0.54169229146307796"/>
          <c:h val="7.5180992093529714E-2"/>
        </c:manualLayout>
      </c:layout>
    </c:legend>
    <c:plotVisOnly val="1"/>
  </c:chart>
  <c:printSettings>
    <c:headerFooter/>
    <c:pageMargins b="0.75000000000001465" l="0.70000000000000062" r="0.70000000000000062" t="0.7500000000000146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fr-FR"/>
  <c:chart>
    <c:view3D>
      <c:rAngAx val="1"/>
    </c:view3D>
    <c:plotArea>
      <c:layout>
        <c:manualLayout>
          <c:layoutTarget val="inner"/>
          <c:xMode val="edge"/>
          <c:yMode val="edge"/>
          <c:x val="0"/>
          <c:y val="0.12854677165354317"/>
          <c:w val="1"/>
          <c:h val="0.64704957334880486"/>
        </c:manualLayout>
      </c:layout>
      <c:bar3DChart>
        <c:barDir val="col"/>
        <c:grouping val="clustered"/>
        <c:ser>
          <c:idx val="0"/>
          <c:order val="0"/>
          <c:tx>
            <c:strRef>
              <c:f>Mines!$F$57</c:f>
              <c:strCache>
                <c:ptCount val="1"/>
                <c:pt idx="0">
                  <c:v>9 mois 2013</c:v>
                </c:pt>
              </c:strCache>
            </c:strRef>
          </c:tx>
          <c:dLbls>
            <c:showVal val="1"/>
          </c:dLbls>
          <c:cat>
            <c:strRef>
              <c:f>Mines!$C$60:$C$64</c:f>
              <c:strCache>
                <c:ptCount val="5"/>
                <c:pt idx="0">
                  <c:v>DAP</c:v>
                </c:pt>
                <c:pt idx="1">
                  <c:v>TSP</c:v>
                </c:pt>
                <c:pt idx="2">
                  <c:v>Acide Phosphorique 54%</c:v>
                </c:pt>
                <c:pt idx="3">
                  <c:v>STPP</c:v>
                </c:pt>
                <c:pt idx="4">
                  <c:v>DCP</c:v>
                </c:pt>
              </c:strCache>
            </c:strRef>
          </c:cat>
          <c:val>
            <c:numRef>
              <c:f>Mines!$F$60:$F$64</c:f>
              <c:numCache>
                <c:formatCode>#,##0</c:formatCode>
                <c:ptCount val="5"/>
                <c:pt idx="0">
                  <c:v>435.71800000000002</c:v>
                </c:pt>
                <c:pt idx="1">
                  <c:v>364.54</c:v>
                </c:pt>
                <c:pt idx="2">
                  <c:v>195.428</c:v>
                </c:pt>
                <c:pt idx="3">
                  <c:v>94.954999999999998</c:v>
                </c:pt>
                <c:pt idx="4" formatCode="0">
                  <c:v>15.98</c:v>
                </c:pt>
              </c:numCache>
            </c:numRef>
          </c:val>
        </c:ser>
        <c:ser>
          <c:idx val="1"/>
          <c:order val="1"/>
          <c:tx>
            <c:strRef>
              <c:f>Mines!$E$57</c:f>
              <c:strCache>
                <c:ptCount val="1"/>
                <c:pt idx="0">
                  <c:v>9 mois 2012</c:v>
                </c:pt>
              </c:strCache>
            </c:strRef>
          </c:tx>
          <c:dLbls>
            <c:dLbl>
              <c:idx val="0"/>
              <c:layout>
                <c:manualLayout>
                  <c:x val="1.7348203221809171E-2"/>
                  <c:y val="0"/>
                </c:manualLayout>
              </c:layout>
              <c:showVal val="1"/>
            </c:dLbl>
            <c:dLbl>
              <c:idx val="1"/>
              <c:layout>
                <c:manualLayout>
                  <c:x val="8.8284571457321829E-3"/>
                  <c:y val="6.4723727715854124E-3"/>
                </c:manualLayout>
              </c:layout>
              <c:showVal val="1"/>
            </c:dLbl>
            <c:dLbl>
              <c:idx val="2"/>
              <c:layout>
                <c:manualLayout>
                  <c:x val="2.0903457355370592E-3"/>
                  <c:y val="-6.4723727715854124E-3"/>
                </c:manualLayout>
              </c:layout>
              <c:showVal val="1"/>
            </c:dLbl>
            <c:showVal val="1"/>
          </c:dLbls>
          <c:cat>
            <c:strRef>
              <c:f>Mines!$C$60:$C$64</c:f>
              <c:strCache>
                <c:ptCount val="5"/>
                <c:pt idx="0">
                  <c:v>DAP</c:v>
                </c:pt>
                <c:pt idx="1">
                  <c:v>TSP</c:v>
                </c:pt>
                <c:pt idx="2">
                  <c:v>Acide Phosphorique 54%</c:v>
                </c:pt>
                <c:pt idx="3">
                  <c:v>STPP</c:v>
                </c:pt>
                <c:pt idx="4">
                  <c:v>DCP</c:v>
                </c:pt>
              </c:strCache>
            </c:strRef>
          </c:cat>
          <c:val>
            <c:numRef>
              <c:f>Mines!$E$60:$E$64</c:f>
              <c:numCache>
                <c:formatCode>#,##0</c:formatCode>
                <c:ptCount val="5"/>
                <c:pt idx="0">
                  <c:v>448.738</c:v>
                </c:pt>
                <c:pt idx="1">
                  <c:v>365.34500000000003</c:v>
                </c:pt>
                <c:pt idx="2">
                  <c:v>232.26599999999999</c:v>
                </c:pt>
                <c:pt idx="3">
                  <c:v>81.679000000000002</c:v>
                </c:pt>
                <c:pt idx="4">
                  <c:v>24.5</c:v>
                </c:pt>
              </c:numCache>
            </c:numRef>
          </c:val>
        </c:ser>
        <c:ser>
          <c:idx val="2"/>
          <c:order val="2"/>
          <c:tx>
            <c:strRef>
              <c:f>Mines!$D$57</c:f>
              <c:strCache>
                <c:ptCount val="1"/>
                <c:pt idx="0">
                  <c:v>9 mois 2010</c:v>
                </c:pt>
              </c:strCache>
            </c:strRef>
          </c:tx>
          <c:dLbls>
            <c:dLbl>
              <c:idx val="0"/>
              <c:layout>
                <c:manualLayout>
                  <c:x val="1.916932907348257E-2"/>
                  <c:y val="0"/>
                </c:manualLayout>
              </c:layout>
              <c:showVal val="1"/>
            </c:dLbl>
            <c:showVal val="1"/>
          </c:dLbls>
          <c:cat>
            <c:strRef>
              <c:f>Mines!$C$60:$C$64</c:f>
              <c:strCache>
                <c:ptCount val="5"/>
                <c:pt idx="0">
                  <c:v>DAP</c:v>
                </c:pt>
                <c:pt idx="1">
                  <c:v>TSP</c:v>
                </c:pt>
                <c:pt idx="2">
                  <c:v>Acide Phosphorique 54%</c:v>
                </c:pt>
                <c:pt idx="3">
                  <c:v>STPP</c:v>
                </c:pt>
                <c:pt idx="4">
                  <c:v>DCP</c:v>
                </c:pt>
              </c:strCache>
            </c:strRef>
          </c:cat>
          <c:val>
            <c:numRef>
              <c:f>Mines!$D$60:$D$64</c:f>
              <c:numCache>
                <c:formatCode>#,##0</c:formatCode>
                <c:ptCount val="5"/>
                <c:pt idx="0">
                  <c:v>845.18100000000004</c:v>
                </c:pt>
                <c:pt idx="1">
                  <c:v>545.529</c:v>
                </c:pt>
                <c:pt idx="2">
                  <c:v>397.79399999999998</c:v>
                </c:pt>
                <c:pt idx="3">
                  <c:v>102.426</c:v>
                </c:pt>
                <c:pt idx="4">
                  <c:v>37.24</c:v>
                </c:pt>
              </c:numCache>
            </c:numRef>
          </c:val>
        </c:ser>
        <c:shape val="cylinder"/>
        <c:axId val="86850944"/>
        <c:axId val="86865024"/>
        <c:axId val="0"/>
      </c:bar3DChart>
      <c:catAx>
        <c:axId val="86850944"/>
        <c:scaling>
          <c:orientation val="minMax"/>
        </c:scaling>
        <c:axPos val="b"/>
        <c:tickLblPos val="nextTo"/>
        <c:txPr>
          <a:bodyPr/>
          <a:lstStyle/>
          <a:p>
            <a:pPr>
              <a:defRPr sz="700"/>
            </a:pPr>
            <a:endParaRPr lang="fr-FR"/>
          </a:p>
        </c:txPr>
        <c:crossAx val="86865024"/>
        <c:crosses val="autoZero"/>
        <c:auto val="1"/>
        <c:lblAlgn val="ctr"/>
        <c:lblOffset val="100"/>
      </c:catAx>
      <c:valAx>
        <c:axId val="86865024"/>
        <c:scaling>
          <c:orientation val="minMax"/>
        </c:scaling>
        <c:delete val="1"/>
        <c:axPos val="l"/>
        <c:numFmt formatCode="#,##0" sourceLinked="1"/>
        <c:tickLblPos val="none"/>
        <c:crossAx val="86850944"/>
        <c:crosses val="autoZero"/>
        <c:crossBetween val="between"/>
      </c:valAx>
    </c:plotArea>
    <c:legend>
      <c:legendPos val="r"/>
      <c:layout>
        <c:manualLayout>
          <c:xMode val="edge"/>
          <c:yMode val="edge"/>
          <c:x val="0.31287605294826798"/>
          <c:y val="0.92467089672045022"/>
          <c:w val="0.46288495886896186"/>
          <c:h val="7.5329220211109979E-2"/>
        </c:manualLayout>
      </c:layout>
    </c:legend>
    <c:plotVisOnly val="1"/>
  </c:chart>
  <c:printSettings>
    <c:headerFooter/>
    <c:pageMargins b="0.75000000000001465" l="0.70000000000000062" r="0.70000000000000062" t="0.75000000000001465" header="0.30000000000000032" footer="0.30000000000000032"/>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lang val="fr-FR"/>
  <c:chart>
    <c:view3D>
      <c:rAngAx val="1"/>
    </c:view3D>
    <c:plotArea>
      <c:layout>
        <c:manualLayout>
          <c:layoutTarget val="inner"/>
          <c:xMode val="edge"/>
          <c:yMode val="edge"/>
          <c:x val="7.4579566443083514E-3"/>
          <c:y val="0.15066389428594154"/>
          <c:w val="0.99254204335569152"/>
          <c:h val="0.54827782890774956"/>
        </c:manualLayout>
      </c:layout>
      <c:bar3DChart>
        <c:barDir val="col"/>
        <c:grouping val="clustered"/>
        <c:ser>
          <c:idx val="0"/>
          <c:order val="0"/>
          <c:tx>
            <c:strRef>
              <c:f>Mines!$F$82</c:f>
              <c:strCache>
                <c:ptCount val="1"/>
                <c:pt idx="0">
                  <c:v>9 mois 2013</c:v>
                </c:pt>
              </c:strCache>
            </c:strRef>
          </c:tx>
          <c:dLbls>
            <c:showVal val="1"/>
          </c:dLbls>
          <c:cat>
            <c:strRef>
              <c:f>Mines!$C$85:$C$89</c:f>
              <c:strCache>
                <c:ptCount val="5"/>
                <c:pt idx="0">
                  <c:v>Acide Phosphorique 54%</c:v>
                </c:pt>
                <c:pt idx="1">
                  <c:v>DAP</c:v>
                </c:pt>
                <c:pt idx="2">
                  <c:v>DCP</c:v>
                </c:pt>
                <c:pt idx="3">
                  <c:v>TSP</c:v>
                </c:pt>
                <c:pt idx="4">
                  <c:v>STPP</c:v>
                </c:pt>
              </c:strCache>
            </c:strRef>
          </c:cat>
          <c:val>
            <c:numRef>
              <c:f>Mines!$F$85:$F$89</c:f>
              <c:numCache>
                <c:formatCode>#,##0</c:formatCode>
                <c:ptCount val="5"/>
                <c:pt idx="0">
                  <c:v>92.72</c:v>
                </c:pt>
                <c:pt idx="1">
                  <c:v>40.524999999999999</c:v>
                </c:pt>
                <c:pt idx="2">
                  <c:v>17.713000000000001</c:v>
                </c:pt>
                <c:pt idx="3">
                  <c:v>18.350000000000001</c:v>
                </c:pt>
                <c:pt idx="4" formatCode="#,##0.00">
                  <c:v>2.7090000000000001</c:v>
                </c:pt>
              </c:numCache>
            </c:numRef>
          </c:val>
        </c:ser>
        <c:ser>
          <c:idx val="1"/>
          <c:order val="1"/>
          <c:tx>
            <c:strRef>
              <c:f>Mines!$E$82</c:f>
              <c:strCache>
                <c:ptCount val="1"/>
                <c:pt idx="0">
                  <c:v>9 mois 2012</c:v>
                </c:pt>
              </c:strCache>
            </c:strRef>
          </c:tx>
          <c:dLbls>
            <c:dLbl>
              <c:idx val="0"/>
              <c:layout>
                <c:manualLayout>
                  <c:x val="1.0591728918500581E-2"/>
                  <c:y val="-1.5810276679841896E-2"/>
                </c:manualLayout>
              </c:layout>
              <c:showVal val="1"/>
            </c:dLbl>
            <c:dLbl>
              <c:idx val="1"/>
              <c:layout>
                <c:manualLayout>
                  <c:x val="2.5518341307814992E-2"/>
                  <c:y val="-2.886002886002886E-2"/>
                </c:manualLayout>
              </c:layout>
              <c:showVal val="1"/>
            </c:dLbl>
            <c:dLbl>
              <c:idx val="2"/>
              <c:layout>
                <c:manualLayout>
                  <c:x val="1.1675415573053368E-2"/>
                  <c:y val="-1.1042295602377851E-2"/>
                </c:manualLayout>
              </c:layout>
              <c:showVal val="1"/>
            </c:dLbl>
            <c:dLbl>
              <c:idx val="4"/>
              <c:layout>
                <c:manualLayout>
                  <c:x val="1.2697859882899253E-2"/>
                  <c:y val="-2.8860186943035177E-2"/>
                </c:manualLayout>
              </c:layout>
              <c:showVal val="1"/>
            </c:dLbl>
            <c:showVal val="1"/>
          </c:dLbls>
          <c:cat>
            <c:strRef>
              <c:f>Mines!$C$85:$C$89</c:f>
              <c:strCache>
                <c:ptCount val="5"/>
                <c:pt idx="0">
                  <c:v>Acide Phosphorique 54%</c:v>
                </c:pt>
                <c:pt idx="1">
                  <c:v>DAP</c:v>
                </c:pt>
                <c:pt idx="2">
                  <c:v>DCP</c:v>
                </c:pt>
                <c:pt idx="3">
                  <c:v>TSP</c:v>
                </c:pt>
                <c:pt idx="4">
                  <c:v>STPP</c:v>
                </c:pt>
              </c:strCache>
            </c:strRef>
          </c:cat>
          <c:val>
            <c:numRef>
              <c:f>Mines!$E$85:$E$89</c:f>
              <c:numCache>
                <c:formatCode>#,##0</c:formatCode>
                <c:ptCount val="5"/>
                <c:pt idx="0">
                  <c:v>82.486999999999995</c:v>
                </c:pt>
                <c:pt idx="1">
                  <c:v>55.216999999999999</c:v>
                </c:pt>
                <c:pt idx="2">
                  <c:v>18.532</c:v>
                </c:pt>
                <c:pt idx="3">
                  <c:v>16.891999999999999</c:v>
                </c:pt>
                <c:pt idx="4" formatCode="#,##0.00">
                  <c:v>2.97</c:v>
                </c:pt>
              </c:numCache>
            </c:numRef>
          </c:val>
        </c:ser>
        <c:ser>
          <c:idx val="2"/>
          <c:order val="2"/>
          <c:tx>
            <c:strRef>
              <c:f>Mines!$D$82</c:f>
              <c:strCache>
                <c:ptCount val="1"/>
                <c:pt idx="0">
                  <c:v>9 mois 2010</c:v>
                </c:pt>
              </c:strCache>
            </c:strRef>
          </c:tx>
          <c:dLbls>
            <c:dLbl>
              <c:idx val="0"/>
              <c:layout>
                <c:manualLayout>
                  <c:x val="1.282051282051282E-2"/>
                  <c:y val="5.2700922266139824E-3"/>
                </c:manualLayout>
              </c:layout>
              <c:showVal val="1"/>
            </c:dLbl>
            <c:dLbl>
              <c:idx val="1"/>
              <c:layout>
                <c:manualLayout>
                  <c:x val="1.0683760683760785E-2"/>
                  <c:y val="0"/>
                </c:manualLayout>
              </c:layout>
              <c:showVal val="1"/>
            </c:dLbl>
            <c:dLbl>
              <c:idx val="4"/>
              <c:layout>
                <c:manualLayout>
                  <c:x val="3.2051282051282055E-2"/>
                  <c:y val="0"/>
                </c:manualLayout>
              </c:layout>
              <c:showVal val="1"/>
            </c:dLbl>
            <c:showVal val="1"/>
          </c:dLbls>
          <c:cat>
            <c:strRef>
              <c:f>Mines!$C$85:$C$89</c:f>
              <c:strCache>
                <c:ptCount val="5"/>
                <c:pt idx="0">
                  <c:v>Acide Phosphorique 54%</c:v>
                </c:pt>
                <c:pt idx="1">
                  <c:v>DAP</c:v>
                </c:pt>
                <c:pt idx="2">
                  <c:v>DCP</c:v>
                </c:pt>
                <c:pt idx="3">
                  <c:v>TSP</c:v>
                </c:pt>
                <c:pt idx="4">
                  <c:v>STPP</c:v>
                </c:pt>
              </c:strCache>
            </c:strRef>
          </c:cat>
          <c:val>
            <c:numRef>
              <c:f>Mines!$D$85:$D$89</c:f>
              <c:numCache>
                <c:formatCode>#,##0</c:formatCode>
                <c:ptCount val="5"/>
                <c:pt idx="0">
                  <c:v>94.643000000000001</c:v>
                </c:pt>
                <c:pt idx="1">
                  <c:v>39.529000000000003</c:v>
                </c:pt>
                <c:pt idx="2">
                  <c:v>18.407</c:v>
                </c:pt>
                <c:pt idx="3">
                  <c:v>12.427</c:v>
                </c:pt>
                <c:pt idx="4" formatCode="#,##0.00">
                  <c:v>4.633</c:v>
                </c:pt>
              </c:numCache>
            </c:numRef>
          </c:val>
        </c:ser>
        <c:shape val="cylinder"/>
        <c:axId val="87334272"/>
        <c:axId val="86897792"/>
        <c:axId val="0"/>
      </c:bar3DChart>
      <c:catAx>
        <c:axId val="87334272"/>
        <c:scaling>
          <c:orientation val="minMax"/>
        </c:scaling>
        <c:axPos val="b"/>
        <c:tickLblPos val="nextTo"/>
        <c:txPr>
          <a:bodyPr/>
          <a:lstStyle/>
          <a:p>
            <a:pPr>
              <a:defRPr sz="700"/>
            </a:pPr>
            <a:endParaRPr lang="fr-FR"/>
          </a:p>
        </c:txPr>
        <c:crossAx val="86897792"/>
        <c:crosses val="autoZero"/>
        <c:auto val="1"/>
        <c:lblAlgn val="ctr"/>
        <c:lblOffset val="100"/>
      </c:catAx>
      <c:valAx>
        <c:axId val="86897792"/>
        <c:scaling>
          <c:orientation val="minMax"/>
        </c:scaling>
        <c:delete val="1"/>
        <c:axPos val="l"/>
        <c:numFmt formatCode="#,##0" sourceLinked="1"/>
        <c:tickLblPos val="none"/>
        <c:crossAx val="87334272"/>
        <c:crosses val="autoZero"/>
        <c:crossBetween val="between"/>
      </c:valAx>
    </c:plotArea>
    <c:legend>
      <c:legendPos val="r"/>
      <c:layout>
        <c:manualLayout>
          <c:xMode val="edge"/>
          <c:yMode val="edge"/>
          <c:x val="0.1923076923076924"/>
          <c:y val="0.89778967352401629"/>
          <c:w val="0.64599249613029752"/>
          <c:h val="0.10221032647598981"/>
        </c:manualLayout>
      </c:layout>
    </c:legend>
    <c:plotVisOnly val="1"/>
  </c:chart>
  <c:printSettings>
    <c:headerFooter/>
    <c:pageMargins b="0.75000000000001465" l="0.70000000000000062" r="0.70000000000000062" t="0.75000000000001465" header="0.30000000000000032" footer="0.30000000000000032"/>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lang val="fr-FR"/>
  <c:chart>
    <c:view3D>
      <c:rAngAx val="1"/>
    </c:view3D>
    <c:plotArea>
      <c:layout>
        <c:manualLayout>
          <c:layoutTarget val="inner"/>
          <c:xMode val="edge"/>
          <c:yMode val="edge"/>
          <c:x val="1.4740347277257381E-2"/>
          <c:y val="0.1104447944007"/>
          <c:w val="0.96710146310046863"/>
          <c:h val="0.64726737786808963"/>
        </c:manualLayout>
      </c:layout>
      <c:bar3DChart>
        <c:barDir val="col"/>
        <c:grouping val="clustered"/>
        <c:ser>
          <c:idx val="0"/>
          <c:order val="0"/>
          <c:tx>
            <c:strRef>
              <c:f>Mines!$K$31</c:f>
              <c:strCache>
                <c:ptCount val="1"/>
                <c:pt idx="0">
                  <c:v>9 اشهر 2013</c:v>
                </c:pt>
              </c:strCache>
            </c:strRef>
          </c:tx>
          <c:dLbls>
            <c:showVal val="1"/>
          </c:dLbls>
          <c:cat>
            <c:strRef>
              <c:f>Mines!$N$34:$N$38</c:f>
              <c:strCache>
                <c:ptCount val="5"/>
                <c:pt idx="0">
                  <c:v>ثاني فسفاط الأمونيا</c:v>
                </c:pt>
                <c:pt idx="1">
                  <c:v>الحامض الفسفوري 54%</c:v>
                </c:pt>
                <c:pt idx="2">
                  <c:v>ثلاثي فسفاط الرفيع</c:v>
                </c:pt>
                <c:pt idx="3">
                  <c:v>فسفاط السوديوم</c:v>
                </c:pt>
                <c:pt idx="4">
                  <c:v>ثاني فسفاط الكلس</c:v>
                </c:pt>
              </c:strCache>
            </c:strRef>
          </c:cat>
          <c:val>
            <c:numRef>
              <c:f>Mines!$K$34:$K$38</c:f>
              <c:numCache>
                <c:formatCode>0</c:formatCode>
                <c:ptCount val="5"/>
                <c:pt idx="0">
                  <c:v>589.25400000000002</c:v>
                </c:pt>
                <c:pt idx="1">
                  <c:v>547.04100000000005</c:v>
                </c:pt>
                <c:pt idx="2">
                  <c:v>398.20699999999999</c:v>
                </c:pt>
                <c:pt idx="3">
                  <c:v>94.369</c:v>
                </c:pt>
                <c:pt idx="4">
                  <c:v>32.090000000000003</c:v>
                </c:pt>
              </c:numCache>
            </c:numRef>
          </c:val>
        </c:ser>
        <c:ser>
          <c:idx val="1"/>
          <c:order val="1"/>
          <c:tx>
            <c:strRef>
              <c:f>Mines!$L$31</c:f>
              <c:strCache>
                <c:ptCount val="1"/>
                <c:pt idx="0">
                  <c:v>9 اشهر 2012</c:v>
                </c:pt>
              </c:strCache>
            </c:strRef>
          </c:tx>
          <c:dLbls>
            <c:dLbl>
              <c:idx val="0"/>
              <c:layout>
                <c:manualLayout>
                  <c:x val="2.1038785912959091E-2"/>
                  <c:y val="-5.3763440860217122E-3"/>
                </c:manualLayout>
              </c:layout>
              <c:showVal val="1"/>
            </c:dLbl>
            <c:dLbl>
              <c:idx val="1"/>
              <c:layout>
                <c:manualLayout>
                  <c:x val="1.5778882360054799E-2"/>
                  <c:y val="-5.3763440860217122E-3"/>
                </c:manualLayout>
              </c:layout>
              <c:showVal val="1"/>
            </c:dLbl>
            <c:dLbl>
              <c:idx val="2"/>
              <c:layout>
                <c:manualLayout>
                  <c:x val="1.8408937673839179E-2"/>
                  <c:y val="0"/>
                </c:manualLayout>
              </c:layout>
              <c:showVal val="1"/>
            </c:dLbl>
            <c:showVal val="1"/>
          </c:dLbls>
          <c:cat>
            <c:strRef>
              <c:f>Mines!$N$34:$N$38</c:f>
              <c:strCache>
                <c:ptCount val="5"/>
                <c:pt idx="0">
                  <c:v>ثاني فسفاط الأمونيا</c:v>
                </c:pt>
                <c:pt idx="1">
                  <c:v>الحامض الفسفوري 54%</c:v>
                </c:pt>
                <c:pt idx="2">
                  <c:v>ثلاثي فسفاط الرفيع</c:v>
                </c:pt>
                <c:pt idx="3">
                  <c:v>فسفاط السوديوم</c:v>
                </c:pt>
                <c:pt idx="4">
                  <c:v>ثاني فسفاط الكلس</c:v>
                </c:pt>
              </c:strCache>
            </c:strRef>
          </c:cat>
          <c:val>
            <c:numRef>
              <c:f>Mines!$L$34:$L$38</c:f>
              <c:numCache>
                <c:formatCode>0</c:formatCode>
                <c:ptCount val="5"/>
                <c:pt idx="0">
                  <c:v>506.27800000000002</c:v>
                </c:pt>
                <c:pt idx="1">
                  <c:v>547.76700000000005</c:v>
                </c:pt>
                <c:pt idx="2">
                  <c:v>344.01400000000001</c:v>
                </c:pt>
                <c:pt idx="3">
                  <c:v>91.784999999999997</c:v>
                </c:pt>
                <c:pt idx="4">
                  <c:v>42.98</c:v>
                </c:pt>
              </c:numCache>
            </c:numRef>
          </c:val>
        </c:ser>
        <c:shape val="cylinder"/>
        <c:axId val="87269376"/>
        <c:axId val="87270912"/>
        <c:axId val="0"/>
      </c:bar3DChart>
      <c:catAx>
        <c:axId val="87269376"/>
        <c:scaling>
          <c:orientation val="minMax"/>
        </c:scaling>
        <c:axPos val="b"/>
        <c:tickLblPos val="nextTo"/>
        <c:crossAx val="87270912"/>
        <c:crosses val="autoZero"/>
        <c:auto val="1"/>
        <c:lblAlgn val="ctr"/>
        <c:lblOffset val="100"/>
      </c:catAx>
      <c:valAx>
        <c:axId val="87270912"/>
        <c:scaling>
          <c:orientation val="minMax"/>
          <c:max val="500"/>
          <c:min val="0"/>
        </c:scaling>
        <c:delete val="1"/>
        <c:axPos val="r"/>
        <c:numFmt formatCode="0" sourceLinked="1"/>
        <c:tickLblPos val="none"/>
        <c:crossAx val="87269376"/>
        <c:crosses val="max"/>
        <c:crossBetween val="between"/>
        <c:majorUnit val="50"/>
      </c:valAx>
    </c:plotArea>
    <c:legend>
      <c:legendPos val="b"/>
      <c:layout>
        <c:manualLayout>
          <c:xMode val="edge"/>
          <c:yMode val="edge"/>
          <c:x val="0.31150370844398689"/>
          <c:y val="0.90553525809273838"/>
          <c:w val="0.35554906584814433"/>
          <c:h val="9.3451748763963768E-2"/>
        </c:manualLayout>
      </c:layout>
    </c:legend>
    <c:plotVisOnly val="1"/>
  </c:chart>
  <c:printSettings>
    <c:headerFooter/>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fr-FR"/>
  <c:chart>
    <c:view3D>
      <c:rAngAx val="1"/>
    </c:view3D>
    <c:plotArea>
      <c:layout>
        <c:manualLayout>
          <c:layoutTarget val="inner"/>
          <c:xMode val="edge"/>
          <c:yMode val="edge"/>
          <c:x val="1.9534786412568261E-3"/>
          <c:y val="7.0492188476440482E-2"/>
          <c:w val="0.9674911559968048"/>
          <c:h val="0.56384391951006163"/>
        </c:manualLayout>
      </c:layout>
      <c:bar3DChart>
        <c:barDir val="col"/>
        <c:grouping val="clustered"/>
        <c:ser>
          <c:idx val="0"/>
          <c:order val="0"/>
          <c:tx>
            <c:strRef>
              <c:f>Mines!$K$57</c:f>
              <c:strCache>
                <c:ptCount val="1"/>
                <c:pt idx="0">
                  <c:v>9 اشهر 2013</c:v>
                </c:pt>
              </c:strCache>
            </c:strRef>
          </c:tx>
          <c:dLbls>
            <c:showVal val="1"/>
          </c:dLbls>
          <c:cat>
            <c:strRef>
              <c:f>Mines!$M$60:$M$64</c:f>
              <c:strCache>
                <c:ptCount val="5"/>
                <c:pt idx="0">
                  <c:v>ثاني فسفاط الأمونيا</c:v>
                </c:pt>
                <c:pt idx="1">
                  <c:v>ثلاثي فسفاط الرفيع</c:v>
                </c:pt>
                <c:pt idx="2">
                  <c:v>الحامض الفسفوري 54%</c:v>
                </c:pt>
                <c:pt idx="3">
                  <c:v>فسفاط السوديوم</c:v>
                </c:pt>
                <c:pt idx="4">
                  <c:v>ثاني فسفاط الكلس</c:v>
                </c:pt>
              </c:strCache>
            </c:strRef>
          </c:cat>
          <c:val>
            <c:numRef>
              <c:f>Mines!$K$60:$K$64</c:f>
              <c:numCache>
                <c:formatCode>0</c:formatCode>
                <c:ptCount val="5"/>
                <c:pt idx="0">
                  <c:v>435.71800000000002</c:v>
                </c:pt>
                <c:pt idx="1">
                  <c:v>364.54</c:v>
                </c:pt>
                <c:pt idx="2">
                  <c:v>195.428</c:v>
                </c:pt>
                <c:pt idx="3">
                  <c:v>94.954999999999998</c:v>
                </c:pt>
                <c:pt idx="4">
                  <c:v>15.98</c:v>
                </c:pt>
              </c:numCache>
            </c:numRef>
          </c:val>
        </c:ser>
        <c:ser>
          <c:idx val="1"/>
          <c:order val="1"/>
          <c:tx>
            <c:strRef>
              <c:f>Mines!$L$57</c:f>
              <c:strCache>
                <c:ptCount val="1"/>
                <c:pt idx="0">
                  <c:v>9 اشهر 2012</c:v>
                </c:pt>
              </c:strCache>
            </c:strRef>
          </c:tx>
          <c:dLbls>
            <c:dLbl>
              <c:idx val="0"/>
              <c:layout>
                <c:manualLayout>
                  <c:x val="1.3888888888889341E-2"/>
                  <c:y val="1.2698412698412705E-2"/>
                </c:manualLayout>
              </c:layout>
              <c:showVal val="1"/>
            </c:dLbl>
            <c:dLbl>
              <c:idx val="1"/>
              <c:layout>
                <c:manualLayout>
                  <c:x val="1.3888888888889341E-2"/>
                  <c:y val="0"/>
                </c:manualLayout>
              </c:layout>
              <c:showVal val="1"/>
            </c:dLbl>
            <c:dLbl>
              <c:idx val="2"/>
              <c:layout>
                <c:manualLayout>
                  <c:x val="2.2222222222222251E-2"/>
                  <c:y val="0"/>
                </c:manualLayout>
              </c:layout>
              <c:showVal val="1"/>
            </c:dLbl>
            <c:dLbl>
              <c:idx val="3"/>
              <c:layout>
                <c:manualLayout>
                  <c:x val="1.6666666666666701E-2"/>
                  <c:y val="6.3492063492063934E-3"/>
                </c:manualLayout>
              </c:layout>
              <c:showVal val="1"/>
            </c:dLbl>
            <c:showVal val="1"/>
          </c:dLbls>
          <c:cat>
            <c:strRef>
              <c:f>Mines!$M$60:$M$64</c:f>
              <c:strCache>
                <c:ptCount val="5"/>
                <c:pt idx="0">
                  <c:v>ثاني فسفاط الأمونيا</c:v>
                </c:pt>
                <c:pt idx="1">
                  <c:v>ثلاثي فسفاط الرفيع</c:v>
                </c:pt>
                <c:pt idx="2">
                  <c:v>الحامض الفسفوري 54%</c:v>
                </c:pt>
                <c:pt idx="3">
                  <c:v>فسفاط السوديوم</c:v>
                </c:pt>
                <c:pt idx="4">
                  <c:v>ثاني فسفاط الكلس</c:v>
                </c:pt>
              </c:strCache>
            </c:strRef>
          </c:cat>
          <c:val>
            <c:numRef>
              <c:f>Mines!$L$60:$L$64</c:f>
              <c:numCache>
                <c:formatCode>0</c:formatCode>
                <c:ptCount val="5"/>
                <c:pt idx="0">
                  <c:v>448.738</c:v>
                </c:pt>
                <c:pt idx="1">
                  <c:v>365.34500000000003</c:v>
                </c:pt>
                <c:pt idx="2">
                  <c:v>232.26599999999999</c:v>
                </c:pt>
                <c:pt idx="3">
                  <c:v>81.679000000000002</c:v>
                </c:pt>
                <c:pt idx="4">
                  <c:v>24.5</c:v>
                </c:pt>
              </c:numCache>
            </c:numRef>
          </c:val>
        </c:ser>
        <c:shape val="cylinder"/>
        <c:axId val="87281664"/>
        <c:axId val="87283200"/>
        <c:axId val="0"/>
      </c:bar3DChart>
      <c:catAx>
        <c:axId val="87281664"/>
        <c:scaling>
          <c:orientation val="minMax"/>
        </c:scaling>
        <c:axPos val="b"/>
        <c:tickLblPos val="nextTo"/>
        <c:crossAx val="87283200"/>
        <c:crosses val="autoZero"/>
        <c:auto val="1"/>
        <c:lblAlgn val="ctr"/>
        <c:lblOffset val="100"/>
      </c:catAx>
      <c:valAx>
        <c:axId val="87283200"/>
        <c:scaling>
          <c:orientation val="minMax"/>
        </c:scaling>
        <c:delete val="1"/>
        <c:axPos val="l"/>
        <c:numFmt formatCode="0" sourceLinked="1"/>
        <c:tickLblPos val="none"/>
        <c:crossAx val="87281664"/>
        <c:crosses val="autoZero"/>
        <c:crossBetween val="between"/>
      </c:valAx>
    </c:plotArea>
    <c:legend>
      <c:legendPos val="b"/>
      <c:layout>
        <c:manualLayout>
          <c:xMode val="edge"/>
          <c:yMode val="edge"/>
          <c:x val="0.21759623797025868"/>
          <c:y val="0.84709261342334741"/>
          <c:w val="0.48425196850393676"/>
          <c:h val="0.11481214848144022"/>
        </c:manualLayout>
      </c:layout>
    </c:legend>
    <c:plotVisOnly val="1"/>
  </c:chart>
  <c:printSettings>
    <c:headerFooter/>
    <c:pageMargins b="0.75000000000001465" l="0.70000000000000062" r="0.70000000000000062" t="0.75000000000001465"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fr-FR"/>
  <c:chart>
    <c:view3D>
      <c:rotX val="0"/>
      <c:rotY val="0"/>
      <c:perspective val="30"/>
    </c:view3D>
    <c:plotArea>
      <c:layout>
        <c:manualLayout>
          <c:layoutTarget val="inner"/>
          <c:xMode val="edge"/>
          <c:yMode val="edge"/>
          <c:x val="0.11904042309552949"/>
          <c:y val="0.15459527559055133"/>
          <c:w val="0.84956039282429807"/>
          <c:h val="0.49860777362990527"/>
        </c:manualLayout>
      </c:layout>
      <c:bar3DChart>
        <c:barDir val="col"/>
        <c:grouping val="clustered"/>
        <c:ser>
          <c:idx val="0"/>
          <c:order val="0"/>
          <c:tx>
            <c:strRef>
              <c:f>Mines!$B$12</c:f>
              <c:strCache>
                <c:ptCount val="1"/>
                <c:pt idx="0">
                  <c:v>Chiffre d'Affaire global </c:v>
                </c:pt>
              </c:strCache>
            </c:strRef>
          </c:tx>
          <c:cat>
            <c:strRef>
              <c:f>Mines!$D$5:$F$5</c:f>
              <c:strCache>
                <c:ptCount val="3"/>
                <c:pt idx="0">
                  <c:v>9 mois 2010</c:v>
                </c:pt>
                <c:pt idx="1">
                  <c:v>9 mois 2012</c:v>
                </c:pt>
                <c:pt idx="2">
                  <c:v>9 mois 2013</c:v>
                </c:pt>
              </c:strCache>
            </c:strRef>
          </c:cat>
          <c:val>
            <c:numRef>
              <c:f>Mines!$D$12:$F$12</c:f>
              <c:numCache>
                <c:formatCode>0</c:formatCode>
                <c:ptCount val="3"/>
                <c:pt idx="0">
                  <c:v>1554.3421740000001</c:v>
                </c:pt>
                <c:pt idx="1">
                  <c:v>1390.6510647</c:v>
                </c:pt>
                <c:pt idx="2">
                  <c:v>1312.6915317300002</c:v>
                </c:pt>
              </c:numCache>
            </c:numRef>
          </c:val>
        </c:ser>
        <c:ser>
          <c:idx val="1"/>
          <c:order val="1"/>
          <c:tx>
            <c:strRef>
              <c:f>Mines!$B$13:$C$13</c:f>
              <c:strCache>
                <c:ptCount val="1"/>
                <c:pt idx="0">
                  <c:v>Chiffre d'Affaire export </c:v>
                </c:pt>
              </c:strCache>
            </c:strRef>
          </c:tx>
          <c:dLbls>
            <c:dLbl>
              <c:idx val="0"/>
              <c:layout>
                <c:manualLayout>
                  <c:x val="1.4414414414414415E-2"/>
                  <c:y val="0"/>
                </c:manualLayout>
              </c:layout>
              <c:showVal val="1"/>
            </c:dLbl>
            <c:showVal val="1"/>
          </c:dLbls>
          <c:cat>
            <c:strRef>
              <c:f>Mines!$D$5:$F$5</c:f>
              <c:strCache>
                <c:ptCount val="3"/>
                <c:pt idx="0">
                  <c:v>9 mois 2010</c:v>
                </c:pt>
                <c:pt idx="1">
                  <c:v>9 mois 2012</c:v>
                </c:pt>
                <c:pt idx="2">
                  <c:v>9 mois 2013</c:v>
                </c:pt>
              </c:strCache>
            </c:strRef>
          </c:cat>
          <c:val>
            <c:numRef>
              <c:f>Mines!$D$13:$F$13</c:f>
              <c:numCache>
                <c:formatCode>0</c:formatCode>
                <c:ptCount val="3"/>
                <c:pt idx="0">
                  <c:v>1389.0874140000001</c:v>
                </c:pt>
                <c:pt idx="1">
                  <c:v>1181.7362828152</c:v>
                </c:pt>
                <c:pt idx="2">
                  <c:v>1116.3022713300002</c:v>
                </c:pt>
              </c:numCache>
            </c:numRef>
          </c:val>
        </c:ser>
        <c:dLbls>
          <c:showVal val="1"/>
        </c:dLbls>
        <c:gapWidth val="75"/>
        <c:shape val="cylinder"/>
        <c:axId val="87408000"/>
        <c:axId val="87413888"/>
        <c:axId val="0"/>
      </c:bar3DChart>
      <c:catAx>
        <c:axId val="87408000"/>
        <c:scaling>
          <c:orientation val="minMax"/>
        </c:scaling>
        <c:axPos val="b"/>
        <c:majorTickMark val="none"/>
        <c:tickLblPos val="nextTo"/>
        <c:txPr>
          <a:bodyPr/>
          <a:lstStyle/>
          <a:p>
            <a:pPr>
              <a:defRPr sz="900"/>
            </a:pPr>
            <a:endParaRPr lang="fr-FR"/>
          </a:p>
        </c:txPr>
        <c:crossAx val="87413888"/>
        <c:crosses val="autoZero"/>
        <c:auto val="1"/>
        <c:lblAlgn val="ctr"/>
        <c:lblOffset val="100"/>
      </c:catAx>
      <c:valAx>
        <c:axId val="87413888"/>
        <c:scaling>
          <c:orientation val="minMax"/>
        </c:scaling>
        <c:delete val="1"/>
        <c:axPos val="l"/>
        <c:numFmt formatCode="0" sourceLinked="1"/>
        <c:majorTickMark val="none"/>
        <c:tickLblPos val="none"/>
        <c:crossAx val="87408000"/>
        <c:crosses val="autoZero"/>
        <c:crossBetween val="between"/>
      </c:valAx>
    </c:plotArea>
    <c:legend>
      <c:legendPos val="b"/>
      <c:layout>
        <c:manualLayout>
          <c:xMode val="edge"/>
          <c:yMode val="edge"/>
          <c:x val="0.26779792387177115"/>
          <c:y val="0.86734803149606365"/>
          <c:w val="0.53284800179354064"/>
          <c:h val="0.12055275590551263"/>
        </c:manualLayout>
      </c:layout>
    </c:legend>
    <c:plotVisOnly val="1"/>
  </c:chart>
  <c:printSettings>
    <c:headerFooter/>
    <c:pageMargins b="0.75000000000001465" l="0.70000000000000062" r="0.70000000000000062" t="0.75000000000001465"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fr-FR"/>
  <c:chart>
    <c:title>
      <c:tx>
        <c:rich>
          <a:bodyPr/>
          <a:lstStyle/>
          <a:p>
            <a:pPr>
              <a:defRPr sz="1400">
                <a:cs typeface="Traditional Arabic" pitchFamily="2" charset="-78"/>
              </a:defRPr>
            </a:pPr>
            <a:r>
              <a:rPr lang="ar-TN" sz="1400">
                <a:cs typeface="Traditional Arabic" pitchFamily="2" charset="-78"/>
              </a:rPr>
              <a:t>تطوّر إنتاج مشتقات الفسفاط </a:t>
            </a:r>
            <a:endParaRPr lang="fr-FR" sz="1400">
              <a:cs typeface="Traditional Arabic" pitchFamily="2" charset="-78"/>
            </a:endParaRPr>
          </a:p>
        </c:rich>
      </c:tx>
      <c:layout>
        <c:manualLayout>
          <c:xMode val="edge"/>
          <c:yMode val="edge"/>
          <c:x val="0.31765998172768733"/>
          <c:y val="3.6090106068491206E-3"/>
        </c:manualLayout>
      </c:layout>
    </c:title>
    <c:plotArea>
      <c:layout>
        <c:manualLayout>
          <c:layoutTarget val="inner"/>
          <c:xMode val="edge"/>
          <c:yMode val="edge"/>
          <c:x val="3.1807231329645212E-2"/>
          <c:y val="0.14112674415702575"/>
          <c:w val="0.8725393808594889"/>
          <c:h val="0.6710650902344093"/>
        </c:manualLayout>
      </c:layout>
      <c:barChart>
        <c:barDir val="col"/>
        <c:grouping val="clustered"/>
        <c:ser>
          <c:idx val="0"/>
          <c:order val="0"/>
          <c:tx>
            <c:strRef>
              <c:f>Mines!$O$123</c:f>
              <c:strCache>
                <c:ptCount val="1"/>
                <c:pt idx="0">
                  <c:v>2010</c:v>
                </c:pt>
              </c:strCache>
            </c:strRef>
          </c:tx>
          <c:spPr>
            <a:solidFill>
              <a:srgbClr val="002060"/>
            </a:solidFill>
            <a:ln>
              <a:solidFill>
                <a:schemeClr val="tx1"/>
              </a:solidFill>
            </a:ln>
          </c:spPr>
          <c:cat>
            <c:strRef>
              <c:f>Mines!$P$126:$Q$130</c:f>
              <c:strCache>
                <c:ptCount val="5"/>
                <c:pt idx="0">
                  <c:v>الحامض الفسفوري 54%</c:v>
                </c:pt>
                <c:pt idx="1">
                  <c:v>ثلاثي الفسفاط الرفيع</c:v>
                </c:pt>
                <c:pt idx="2">
                  <c:v>ثاني فسفاط الأمونيا</c:v>
                </c:pt>
                <c:pt idx="3">
                  <c:v>ثاني فسفاط الكلس</c:v>
                </c:pt>
                <c:pt idx="4">
                  <c:v>فسفاط الصوديوم </c:v>
                </c:pt>
              </c:strCache>
            </c:strRef>
          </c:cat>
          <c:val>
            <c:numRef>
              <c:f>Mines!$O$126:$O$130</c:f>
              <c:numCache>
                <c:formatCode>#,##0</c:formatCode>
                <c:ptCount val="5"/>
                <c:pt idx="0">
                  <c:v>884.07500000000005</c:v>
                </c:pt>
                <c:pt idx="1">
                  <c:v>570.69299999999998</c:v>
                </c:pt>
                <c:pt idx="2">
                  <c:v>908.5</c:v>
                </c:pt>
                <c:pt idx="3">
                  <c:v>56.09</c:v>
                </c:pt>
                <c:pt idx="4">
                  <c:v>108.43</c:v>
                </c:pt>
              </c:numCache>
            </c:numRef>
          </c:val>
        </c:ser>
        <c:ser>
          <c:idx val="1"/>
          <c:order val="1"/>
          <c:tx>
            <c:strRef>
              <c:f>Mines!$N$123</c:f>
              <c:strCache>
                <c:ptCount val="1"/>
                <c:pt idx="0">
                  <c:v>2012</c:v>
                </c:pt>
              </c:strCache>
            </c:strRef>
          </c:tx>
          <c:spPr>
            <a:solidFill>
              <a:schemeClr val="bg1"/>
            </a:solidFill>
            <a:ln>
              <a:solidFill>
                <a:sysClr val="windowText" lastClr="000000"/>
              </a:solidFill>
            </a:ln>
          </c:spPr>
          <c:cat>
            <c:strRef>
              <c:f>Mines!$P$126:$Q$130</c:f>
              <c:strCache>
                <c:ptCount val="5"/>
                <c:pt idx="0">
                  <c:v>الحامض الفسفوري 54%</c:v>
                </c:pt>
                <c:pt idx="1">
                  <c:v>ثلاثي الفسفاط الرفيع</c:v>
                </c:pt>
                <c:pt idx="2">
                  <c:v>ثاني فسفاط الأمونيا</c:v>
                </c:pt>
                <c:pt idx="3">
                  <c:v>ثاني فسفاط الكلس</c:v>
                </c:pt>
                <c:pt idx="4">
                  <c:v>فسفاط الصوديوم </c:v>
                </c:pt>
              </c:strCache>
            </c:strRef>
          </c:cat>
          <c:val>
            <c:numRef>
              <c:f>Mines!$N$126:$N$130</c:f>
              <c:numCache>
                <c:formatCode>#,##0</c:formatCode>
                <c:ptCount val="5"/>
                <c:pt idx="0">
                  <c:v>547.76700000000005</c:v>
                </c:pt>
                <c:pt idx="1">
                  <c:v>344.01400000000001</c:v>
                </c:pt>
                <c:pt idx="2">
                  <c:v>506.27800000000002</c:v>
                </c:pt>
                <c:pt idx="3">
                  <c:v>42.98</c:v>
                </c:pt>
                <c:pt idx="4">
                  <c:v>91.784999999999997</c:v>
                </c:pt>
              </c:numCache>
            </c:numRef>
          </c:val>
        </c:ser>
        <c:ser>
          <c:idx val="2"/>
          <c:order val="2"/>
          <c:tx>
            <c:strRef>
              <c:f>Mines!$M$123</c:f>
              <c:strCache>
                <c:ptCount val="1"/>
                <c:pt idx="0">
                  <c:v>2013</c:v>
                </c:pt>
              </c:strCache>
            </c:strRef>
          </c:tx>
          <c:spPr>
            <a:solidFill>
              <a:srgbClr val="00B0F0"/>
            </a:solidFill>
            <a:ln w="9525">
              <a:solidFill>
                <a:sysClr val="windowText" lastClr="000000"/>
              </a:solidFill>
            </a:ln>
          </c:spPr>
          <c:cat>
            <c:strRef>
              <c:f>Mines!$P$126:$Q$130</c:f>
              <c:strCache>
                <c:ptCount val="5"/>
                <c:pt idx="0">
                  <c:v>الحامض الفسفوري 54%</c:v>
                </c:pt>
                <c:pt idx="1">
                  <c:v>ثلاثي الفسفاط الرفيع</c:v>
                </c:pt>
                <c:pt idx="2">
                  <c:v>ثاني فسفاط الأمونيا</c:v>
                </c:pt>
                <c:pt idx="3">
                  <c:v>ثاني فسفاط الكلس</c:v>
                </c:pt>
                <c:pt idx="4">
                  <c:v>فسفاط الصوديوم </c:v>
                </c:pt>
              </c:strCache>
            </c:strRef>
          </c:cat>
          <c:val>
            <c:numRef>
              <c:f>Mines!$M$126:$M$130</c:f>
              <c:numCache>
                <c:formatCode>#,##0</c:formatCode>
                <c:ptCount val="5"/>
                <c:pt idx="0">
                  <c:v>547.04100000000005</c:v>
                </c:pt>
                <c:pt idx="1">
                  <c:v>398.20699999999999</c:v>
                </c:pt>
                <c:pt idx="2">
                  <c:v>589.25400000000002</c:v>
                </c:pt>
                <c:pt idx="3">
                  <c:v>32.090000000000003</c:v>
                </c:pt>
                <c:pt idx="4">
                  <c:v>94.369</c:v>
                </c:pt>
              </c:numCache>
            </c:numRef>
          </c:val>
        </c:ser>
        <c:axId val="87492480"/>
        <c:axId val="87494016"/>
      </c:barChart>
      <c:catAx>
        <c:axId val="87492480"/>
        <c:scaling>
          <c:orientation val="maxMin"/>
        </c:scaling>
        <c:axPos val="b"/>
        <c:majorGridlines/>
        <c:numFmt formatCode="General" sourceLinked="1"/>
        <c:tickLblPos val="nextTo"/>
        <c:txPr>
          <a:bodyPr/>
          <a:lstStyle/>
          <a:p>
            <a:pPr>
              <a:defRPr sz="700" b="1"/>
            </a:pPr>
            <a:endParaRPr lang="fr-FR"/>
          </a:p>
        </c:txPr>
        <c:crossAx val="87494016"/>
        <c:crosses val="autoZero"/>
        <c:auto val="1"/>
        <c:lblAlgn val="ctr"/>
        <c:lblOffset val="100"/>
      </c:catAx>
      <c:valAx>
        <c:axId val="87494016"/>
        <c:scaling>
          <c:orientation val="minMax"/>
          <c:max val="1000"/>
          <c:min val="0"/>
        </c:scaling>
        <c:axPos val="r"/>
        <c:majorGridlines/>
        <c:title>
          <c:tx>
            <c:rich>
              <a:bodyPr rot="0" vert="horz"/>
              <a:lstStyle/>
              <a:p>
                <a:pPr>
                  <a:defRPr sz="800"/>
                </a:pPr>
                <a:r>
                  <a:rPr lang="ar-TN" sz="800"/>
                  <a:t>ألف طنا</a:t>
                </a:r>
                <a:endParaRPr lang="fr-FR" sz="800"/>
              </a:p>
            </c:rich>
          </c:tx>
          <c:layout>
            <c:manualLayout>
              <c:xMode val="edge"/>
              <c:yMode val="edge"/>
              <c:x val="0.90549781372973925"/>
              <c:y val="2.0134857800015601E-2"/>
            </c:manualLayout>
          </c:layout>
        </c:title>
        <c:numFmt formatCode="#,##0" sourceLinked="1"/>
        <c:tickLblPos val="nextTo"/>
        <c:txPr>
          <a:bodyPr/>
          <a:lstStyle/>
          <a:p>
            <a:pPr>
              <a:defRPr sz="900" b="1"/>
            </a:pPr>
            <a:endParaRPr lang="fr-FR"/>
          </a:p>
        </c:txPr>
        <c:crossAx val="87492480"/>
        <c:crosses val="autoZero"/>
        <c:crossBetween val="between"/>
        <c:majorUnit val="100"/>
      </c:valAx>
      <c:spPr>
        <a:solidFill>
          <a:schemeClr val="accent5">
            <a:lumMod val="20000"/>
            <a:lumOff val="80000"/>
          </a:schemeClr>
        </a:solidFill>
        <a:ln>
          <a:solidFill>
            <a:schemeClr val="tx1">
              <a:lumMod val="50000"/>
              <a:lumOff val="50000"/>
            </a:schemeClr>
          </a:solidFill>
        </a:ln>
      </c:spPr>
    </c:plotArea>
    <c:legend>
      <c:legendPos val="t"/>
      <c:layout>
        <c:manualLayout>
          <c:xMode val="edge"/>
          <c:yMode val="edge"/>
          <c:x val="3.7403160396905812E-2"/>
          <c:y val="0.15686890186195504"/>
          <c:w val="0.33940398006458633"/>
          <c:h val="0.10285789979136628"/>
        </c:manualLayout>
      </c:layout>
      <c:txPr>
        <a:bodyPr/>
        <a:lstStyle/>
        <a:p>
          <a:pPr>
            <a:defRPr sz="900" b="1"/>
          </a:pPr>
          <a:endParaRPr lang="fr-FR"/>
        </a:p>
      </c:txPr>
    </c:legend>
    <c:plotVisOnly val="1"/>
  </c:chart>
  <c:spPr>
    <a:solidFill>
      <a:schemeClr val="bg1">
        <a:lumMod val="95000"/>
      </a:schemeClr>
    </a:solidFill>
    <a:ln w="1905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fr-FR"/>
  <c:chart>
    <c:title>
      <c:tx>
        <c:rich>
          <a:bodyPr/>
          <a:lstStyle/>
          <a:p>
            <a:pPr>
              <a:defRPr sz="1400">
                <a:cs typeface="Traditional Arabic" pitchFamily="2" charset="-78"/>
              </a:defRPr>
            </a:pPr>
            <a:r>
              <a:rPr lang="ar-TN" sz="1400">
                <a:cs typeface="Traditional Arabic" pitchFamily="2" charset="-78"/>
              </a:rPr>
              <a:t>تطوّر صادرات مشتقات الفسفاط </a:t>
            </a:r>
            <a:endParaRPr lang="fr-FR" sz="1400">
              <a:cs typeface="Traditional Arabic" pitchFamily="2" charset="-78"/>
            </a:endParaRPr>
          </a:p>
        </c:rich>
      </c:tx>
      <c:layout>
        <c:manualLayout>
          <c:xMode val="edge"/>
          <c:yMode val="edge"/>
          <c:x val="0.29873720218504068"/>
          <c:y val="5.3335412281385634E-3"/>
        </c:manualLayout>
      </c:layout>
    </c:title>
    <c:plotArea>
      <c:layout>
        <c:manualLayout>
          <c:layoutTarget val="inner"/>
          <c:xMode val="edge"/>
          <c:yMode val="edge"/>
          <c:x val="3.6897279505741287E-2"/>
          <c:y val="0.16134975702294641"/>
          <c:w val="0.88274597995277582"/>
          <c:h val="0.69164262882981264"/>
        </c:manualLayout>
      </c:layout>
      <c:barChart>
        <c:barDir val="col"/>
        <c:grouping val="clustered"/>
        <c:ser>
          <c:idx val="2"/>
          <c:order val="0"/>
          <c:tx>
            <c:strRef>
              <c:f>Mines!$O$137</c:f>
              <c:strCache>
                <c:ptCount val="1"/>
                <c:pt idx="0">
                  <c:v>2010</c:v>
                </c:pt>
              </c:strCache>
            </c:strRef>
          </c:tx>
          <c:spPr>
            <a:solidFill>
              <a:schemeClr val="bg1"/>
            </a:solidFill>
            <a:ln>
              <a:solidFill>
                <a:sysClr val="windowText" lastClr="000000"/>
              </a:solidFill>
            </a:ln>
          </c:spPr>
          <c:cat>
            <c:strRef>
              <c:f>Mines!$P$140:$Q$144</c:f>
              <c:strCache>
                <c:ptCount val="5"/>
                <c:pt idx="0">
                  <c:v>الحامض الفسفوري 54%</c:v>
                </c:pt>
                <c:pt idx="1">
                  <c:v>ثلاثي الفسفاط الرفيع</c:v>
                </c:pt>
                <c:pt idx="2">
                  <c:v>ثاني فسفاط الأمونيا</c:v>
                </c:pt>
                <c:pt idx="3">
                  <c:v>ثاني فسفاط الكلس</c:v>
                </c:pt>
                <c:pt idx="4">
                  <c:v>فسفاط الصوديوم</c:v>
                </c:pt>
              </c:strCache>
            </c:strRef>
          </c:cat>
          <c:val>
            <c:numRef>
              <c:f>Mines!$O$140:$O$144</c:f>
              <c:numCache>
                <c:formatCode>#,##0</c:formatCode>
                <c:ptCount val="5"/>
                <c:pt idx="0">
                  <c:v>397.79399999999998</c:v>
                </c:pt>
                <c:pt idx="1">
                  <c:v>545.529</c:v>
                </c:pt>
                <c:pt idx="2">
                  <c:v>845.18100000000004</c:v>
                </c:pt>
                <c:pt idx="3">
                  <c:v>37.24</c:v>
                </c:pt>
                <c:pt idx="4">
                  <c:v>102.426</c:v>
                </c:pt>
              </c:numCache>
            </c:numRef>
          </c:val>
        </c:ser>
        <c:ser>
          <c:idx val="0"/>
          <c:order val="1"/>
          <c:tx>
            <c:strRef>
              <c:f>Mines!$N$137</c:f>
              <c:strCache>
                <c:ptCount val="1"/>
                <c:pt idx="0">
                  <c:v>2012</c:v>
                </c:pt>
              </c:strCache>
            </c:strRef>
          </c:tx>
          <c:spPr>
            <a:solidFill>
              <a:srgbClr val="FF0000"/>
            </a:solidFill>
            <a:ln>
              <a:solidFill>
                <a:sysClr val="windowText" lastClr="000000"/>
              </a:solidFill>
            </a:ln>
          </c:spPr>
          <c:cat>
            <c:strRef>
              <c:f>Mines!$P$140:$Q$144</c:f>
              <c:strCache>
                <c:ptCount val="5"/>
                <c:pt idx="0">
                  <c:v>الحامض الفسفوري 54%</c:v>
                </c:pt>
                <c:pt idx="1">
                  <c:v>ثلاثي الفسفاط الرفيع</c:v>
                </c:pt>
                <c:pt idx="2">
                  <c:v>ثاني فسفاط الأمونيا</c:v>
                </c:pt>
                <c:pt idx="3">
                  <c:v>ثاني فسفاط الكلس</c:v>
                </c:pt>
                <c:pt idx="4">
                  <c:v>فسفاط الصوديوم</c:v>
                </c:pt>
              </c:strCache>
            </c:strRef>
          </c:cat>
          <c:val>
            <c:numRef>
              <c:f>Mines!$N$140:$N$144</c:f>
              <c:numCache>
                <c:formatCode>#,##0</c:formatCode>
                <c:ptCount val="5"/>
                <c:pt idx="0">
                  <c:v>232.26599999999999</c:v>
                </c:pt>
                <c:pt idx="1">
                  <c:v>365.34500000000003</c:v>
                </c:pt>
                <c:pt idx="2">
                  <c:v>448.738</c:v>
                </c:pt>
                <c:pt idx="3">
                  <c:v>24.5</c:v>
                </c:pt>
                <c:pt idx="4">
                  <c:v>81.679000000000002</c:v>
                </c:pt>
              </c:numCache>
            </c:numRef>
          </c:val>
        </c:ser>
        <c:ser>
          <c:idx val="1"/>
          <c:order val="2"/>
          <c:tx>
            <c:strRef>
              <c:f>Mines!$M$137</c:f>
              <c:strCache>
                <c:ptCount val="1"/>
                <c:pt idx="0">
                  <c:v>2013</c:v>
                </c:pt>
              </c:strCache>
            </c:strRef>
          </c:tx>
          <c:spPr>
            <a:solidFill>
              <a:schemeClr val="tx1">
                <a:lumMod val="75000"/>
                <a:lumOff val="25000"/>
              </a:schemeClr>
            </a:solidFill>
            <a:ln w="9525">
              <a:solidFill>
                <a:sysClr val="windowText" lastClr="000000"/>
              </a:solidFill>
            </a:ln>
          </c:spPr>
          <c:cat>
            <c:strRef>
              <c:f>Mines!$P$140:$Q$144</c:f>
              <c:strCache>
                <c:ptCount val="5"/>
                <c:pt idx="0">
                  <c:v>الحامض الفسفوري 54%</c:v>
                </c:pt>
                <c:pt idx="1">
                  <c:v>ثلاثي الفسفاط الرفيع</c:v>
                </c:pt>
                <c:pt idx="2">
                  <c:v>ثاني فسفاط الأمونيا</c:v>
                </c:pt>
                <c:pt idx="3">
                  <c:v>ثاني فسفاط الكلس</c:v>
                </c:pt>
                <c:pt idx="4">
                  <c:v>فسفاط الصوديوم</c:v>
                </c:pt>
              </c:strCache>
            </c:strRef>
          </c:cat>
          <c:val>
            <c:numRef>
              <c:f>Mines!$M$140:$M$144</c:f>
              <c:numCache>
                <c:formatCode>#,##0</c:formatCode>
                <c:ptCount val="5"/>
                <c:pt idx="0">
                  <c:v>195.428</c:v>
                </c:pt>
                <c:pt idx="1">
                  <c:v>364.54</c:v>
                </c:pt>
                <c:pt idx="2">
                  <c:v>435.71800000000002</c:v>
                </c:pt>
                <c:pt idx="3">
                  <c:v>15.98</c:v>
                </c:pt>
                <c:pt idx="4">
                  <c:v>94.954999999999998</c:v>
                </c:pt>
              </c:numCache>
            </c:numRef>
          </c:val>
        </c:ser>
        <c:axId val="87536768"/>
        <c:axId val="87538304"/>
      </c:barChart>
      <c:catAx>
        <c:axId val="87536768"/>
        <c:scaling>
          <c:orientation val="maxMin"/>
        </c:scaling>
        <c:axPos val="b"/>
        <c:majorGridlines/>
        <c:tickLblPos val="nextTo"/>
        <c:txPr>
          <a:bodyPr/>
          <a:lstStyle/>
          <a:p>
            <a:pPr>
              <a:defRPr sz="700" b="1"/>
            </a:pPr>
            <a:endParaRPr lang="fr-FR"/>
          </a:p>
        </c:txPr>
        <c:crossAx val="87538304"/>
        <c:crosses val="autoZero"/>
        <c:auto val="1"/>
        <c:lblAlgn val="ctr"/>
        <c:lblOffset val="100"/>
      </c:catAx>
      <c:valAx>
        <c:axId val="87538304"/>
        <c:scaling>
          <c:orientation val="minMax"/>
          <c:max val="900"/>
          <c:min val="0"/>
        </c:scaling>
        <c:axPos val="r"/>
        <c:majorGridlines/>
        <c:title>
          <c:tx>
            <c:rich>
              <a:bodyPr rot="0" vert="horz"/>
              <a:lstStyle/>
              <a:p>
                <a:pPr>
                  <a:defRPr sz="800"/>
                </a:pPr>
                <a:r>
                  <a:rPr lang="ar-TN" sz="800"/>
                  <a:t>ألف طنا</a:t>
                </a:r>
                <a:endParaRPr lang="fr-FR" sz="800"/>
              </a:p>
            </c:rich>
          </c:tx>
          <c:layout>
            <c:manualLayout>
              <c:xMode val="edge"/>
              <c:yMode val="edge"/>
              <c:x val="0.9281633931208445"/>
              <c:y val="2.7233180010915181E-2"/>
            </c:manualLayout>
          </c:layout>
        </c:title>
        <c:numFmt formatCode="#,##0" sourceLinked="1"/>
        <c:tickLblPos val="nextTo"/>
        <c:txPr>
          <a:bodyPr/>
          <a:lstStyle/>
          <a:p>
            <a:pPr>
              <a:defRPr sz="900" b="1"/>
            </a:pPr>
            <a:endParaRPr lang="fr-FR"/>
          </a:p>
        </c:txPr>
        <c:crossAx val="87536768"/>
        <c:crosses val="autoZero"/>
        <c:crossBetween val="between"/>
        <c:majorUnit val="100"/>
      </c:valAx>
      <c:spPr>
        <a:solidFill>
          <a:schemeClr val="tx2">
            <a:lumMod val="40000"/>
            <a:lumOff val="60000"/>
          </a:schemeClr>
        </a:solidFill>
        <a:ln>
          <a:solidFill>
            <a:schemeClr val="tx1">
              <a:lumMod val="50000"/>
              <a:lumOff val="50000"/>
            </a:schemeClr>
          </a:solidFill>
        </a:ln>
      </c:spPr>
    </c:plotArea>
    <c:legend>
      <c:legendPos val="t"/>
      <c:layout>
        <c:manualLayout>
          <c:xMode val="edge"/>
          <c:yMode val="edge"/>
          <c:x val="4.3054992217145024E-2"/>
          <c:y val="0.16703587997938035"/>
          <c:w val="0.33964117461710158"/>
          <c:h val="9.0000667716815821E-2"/>
        </c:manualLayout>
      </c:layout>
      <c:txPr>
        <a:bodyPr/>
        <a:lstStyle/>
        <a:p>
          <a:pPr>
            <a:defRPr sz="900" b="1"/>
          </a:pPr>
          <a:endParaRPr lang="fr-FR"/>
        </a:p>
      </c:txPr>
    </c:legend>
    <c:plotVisOnly val="1"/>
  </c:chart>
  <c:spPr>
    <a:solidFill>
      <a:sysClr val="window" lastClr="FFFFFF">
        <a:lumMod val="95000"/>
      </a:sysClr>
    </a:solidFill>
    <a:ln w="1905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fr-FR"/>
  <c:chart>
    <c:title>
      <c:tx>
        <c:rich>
          <a:bodyPr/>
          <a:lstStyle/>
          <a:p>
            <a:pPr>
              <a:defRPr sz="1400">
                <a:cs typeface="Traditional Arabic" pitchFamily="2" charset="-78"/>
              </a:defRPr>
            </a:pPr>
            <a:r>
              <a:rPr lang="ar-TN" sz="1400">
                <a:cs typeface="Traditional Arabic" pitchFamily="2" charset="-78"/>
              </a:rPr>
              <a:t>تطوّر المبيعات المحلية لمشتقات الفسفاط </a:t>
            </a:r>
            <a:endParaRPr lang="fr-FR" sz="1400">
              <a:cs typeface="Traditional Arabic" pitchFamily="2" charset="-78"/>
            </a:endParaRPr>
          </a:p>
        </c:rich>
      </c:tx>
      <c:layout>
        <c:manualLayout>
          <c:xMode val="edge"/>
          <c:yMode val="edge"/>
          <c:x val="0.26505472766317434"/>
          <c:y val="7.008323349691703E-3"/>
        </c:manualLayout>
      </c:layout>
    </c:title>
    <c:plotArea>
      <c:layout>
        <c:manualLayout>
          <c:layoutTarget val="inner"/>
          <c:xMode val="edge"/>
          <c:yMode val="edge"/>
          <c:x val="3.0555555555555582E-2"/>
          <c:y val="0.16559038400723988"/>
          <c:w val="0.88495603674540679"/>
          <c:h val="0.59594188138571069"/>
        </c:manualLayout>
      </c:layout>
      <c:barChart>
        <c:barDir val="col"/>
        <c:grouping val="clustered"/>
        <c:ser>
          <c:idx val="2"/>
          <c:order val="0"/>
          <c:tx>
            <c:strRef>
              <c:f>Mines!$O$147</c:f>
              <c:strCache>
                <c:ptCount val="1"/>
                <c:pt idx="0">
                  <c:v>2010</c:v>
                </c:pt>
              </c:strCache>
            </c:strRef>
          </c:tx>
          <c:spPr>
            <a:solidFill>
              <a:schemeClr val="bg1"/>
            </a:solidFill>
            <a:ln>
              <a:solidFill>
                <a:sysClr val="windowText" lastClr="000000"/>
              </a:solidFill>
            </a:ln>
          </c:spPr>
          <c:cat>
            <c:strRef>
              <c:f>Mines!$P$150:$Q$154</c:f>
              <c:strCache>
                <c:ptCount val="5"/>
                <c:pt idx="0">
                  <c:v>الحامض الفسفوري 54%</c:v>
                </c:pt>
                <c:pt idx="1">
                  <c:v>ثلاثي الفسفاط الرفيع</c:v>
                </c:pt>
                <c:pt idx="2">
                  <c:v>ثاني فسفاط الأمونيا</c:v>
                </c:pt>
                <c:pt idx="3">
                  <c:v>ثاني فسفاط الكلس</c:v>
                </c:pt>
                <c:pt idx="4">
                  <c:v>فسفاط الصوديوم </c:v>
                </c:pt>
              </c:strCache>
            </c:strRef>
          </c:cat>
          <c:val>
            <c:numRef>
              <c:f>Mines!$O$150:$O$154</c:f>
              <c:numCache>
                <c:formatCode>#,##0</c:formatCode>
                <c:ptCount val="5"/>
                <c:pt idx="0">
                  <c:v>94.643000000000001</c:v>
                </c:pt>
                <c:pt idx="1">
                  <c:v>12.427</c:v>
                </c:pt>
                <c:pt idx="2">
                  <c:v>39.529000000000003</c:v>
                </c:pt>
                <c:pt idx="3">
                  <c:v>18.407</c:v>
                </c:pt>
                <c:pt idx="4">
                  <c:v>4.633</c:v>
                </c:pt>
              </c:numCache>
            </c:numRef>
          </c:val>
        </c:ser>
        <c:ser>
          <c:idx val="0"/>
          <c:order val="1"/>
          <c:tx>
            <c:strRef>
              <c:f>Mines!$N$147</c:f>
              <c:strCache>
                <c:ptCount val="1"/>
                <c:pt idx="0">
                  <c:v>2012</c:v>
                </c:pt>
              </c:strCache>
            </c:strRef>
          </c:tx>
          <c:spPr>
            <a:solidFill>
              <a:srgbClr val="FFFF00"/>
            </a:solidFill>
            <a:ln>
              <a:solidFill>
                <a:sysClr val="windowText" lastClr="000000"/>
              </a:solidFill>
            </a:ln>
          </c:spPr>
          <c:cat>
            <c:strRef>
              <c:f>Mines!$P$150:$Q$154</c:f>
              <c:strCache>
                <c:ptCount val="5"/>
                <c:pt idx="0">
                  <c:v>الحامض الفسفوري 54%</c:v>
                </c:pt>
                <c:pt idx="1">
                  <c:v>ثلاثي الفسفاط الرفيع</c:v>
                </c:pt>
                <c:pt idx="2">
                  <c:v>ثاني فسفاط الأمونيا</c:v>
                </c:pt>
                <c:pt idx="3">
                  <c:v>ثاني فسفاط الكلس</c:v>
                </c:pt>
                <c:pt idx="4">
                  <c:v>فسفاط الصوديوم </c:v>
                </c:pt>
              </c:strCache>
            </c:strRef>
          </c:cat>
          <c:val>
            <c:numRef>
              <c:f>Mines!$N$150:$N$154</c:f>
              <c:numCache>
                <c:formatCode>#,##0</c:formatCode>
                <c:ptCount val="5"/>
                <c:pt idx="0">
                  <c:v>82.486999999999995</c:v>
                </c:pt>
                <c:pt idx="1">
                  <c:v>16.891999999999999</c:v>
                </c:pt>
                <c:pt idx="2">
                  <c:v>55.216999999999999</c:v>
                </c:pt>
                <c:pt idx="3">
                  <c:v>18.532</c:v>
                </c:pt>
                <c:pt idx="4">
                  <c:v>2.97</c:v>
                </c:pt>
              </c:numCache>
            </c:numRef>
          </c:val>
        </c:ser>
        <c:ser>
          <c:idx val="1"/>
          <c:order val="2"/>
          <c:tx>
            <c:strRef>
              <c:f>Mines!$M$147</c:f>
              <c:strCache>
                <c:ptCount val="1"/>
                <c:pt idx="0">
                  <c:v>2013</c:v>
                </c:pt>
              </c:strCache>
            </c:strRef>
          </c:tx>
          <c:spPr>
            <a:solidFill>
              <a:schemeClr val="tx1">
                <a:lumMod val="75000"/>
                <a:lumOff val="25000"/>
              </a:schemeClr>
            </a:solidFill>
            <a:ln>
              <a:solidFill>
                <a:sysClr val="windowText" lastClr="000000"/>
              </a:solidFill>
            </a:ln>
          </c:spPr>
          <c:cat>
            <c:strRef>
              <c:f>Mines!$P$150:$Q$154</c:f>
              <c:strCache>
                <c:ptCount val="5"/>
                <c:pt idx="0">
                  <c:v>الحامض الفسفوري 54%</c:v>
                </c:pt>
                <c:pt idx="1">
                  <c:v>ثلاثي الفسفاط الرفيع</c:v>
                </c:pt>
                <c:pt idx="2">
                  <c:v>ثاني فسفاط الأمونيا</c:v>
                </c:pt>
                <c:pt idx="3">
                  <c:v>ثاني فسفاط الكلس</c:v>
                </c:pt>
                <c:pt idx="4">
                  <c:v>فسفاط الصوديوم </c:v>
                </c:pt>
              </c:strCache>
            </c:strRef>
          </c:cat>
          <c:val>
            <c:numRef>
              <c:f>Mines!$M$150:$M$154</c:f>
              <c:numCache>
                <c:formatCode>#,##0</c:formatCode>
                <c:ptCount val="5"/>
                <c:pt idx="0">
                  <c:v>92.72</c:v>
                </c:pt>
                <c:pt idx="1">
                  <c:v>18.350000000000001</c:v>
                </c:pt>
                <c:pt idx="2">
                  <c:v>40.524999999999999</c:v>
                </c:pt>
                <c:pt idx="3">
                  <c:v>17.713000000000001</c:v>
                </c:pt>
                <c:pt idx="4">
                  <c:v>2.7090000000000001</c:v>
                </c:pt>
              </c:numCache>
            </c:numRef>
          </c:val>
        </c:ser>
        <c:axId val="87589248"/>
        <c:axId val="87590784"/>
      </c:barChart>
      <c:catAx>
        <c:axId val="87589248"/>
        <c:scaling>
          <c:orientation val="maxMin"/>
        </c:scaling>
        <c:axPos val="b"/>
        <c:majorGridlines/>
        <c:tickLblPos val="nextTo"/>
        <c:txPr>
          <a:bodyPr/>
          <a:lstStyle/>
          <a:p>
            <a:pPr>
              <a:defRPr sz="800" b="1"/>
            </a:pPr>
            <a:endParaRPr lang="fr-FR"/>
          </a:p>
        </c:txPr>
        <c:crossAx val="87590784"/>
        <c:crosses val="autoZero"/>
        <c:auto val="1"/>
        <c:lblAlgn val="ctr"/>
        <c:lblOffset val="100"/>
      </c:catAx>
      <c:valAx>
        <c:axId val="87590784"/>
        <c:scaling>
          <c:orientation val="minMax"/>
        </c:scaling>
        <c:axPos val="r"/>
        <c:majorGridlines/>
        <c:title>
          <c:tx>
            <c:rich>
              <a:bodyPr rot="0" vert="horz"/>
              <a:lstStyle/>
              <a:p>
                <a:pPr>
                  <a:defRPr sz="800"/>
                </a:pPr>
                <a:r>
                  <a:rPr lang="ar-TN" sz="800"/>
                  <a:t>ألف طنا</a:t>
                </a:r>
                <a:endParaRPr lang="fr-FR" sz="800"/>
              </a:p>
            </c:rich>
          </c:tx>
          <c:layout>
            <c:manualLayout>
              <c:xMode val="edge"/>
              <c:yMode val="edge"/>
              <c:x val="0.91884896206156064"/>
              <c:y val="2.2684342357147853E-2"/>
            </c:manualLayout>
          </c:layout>
        </c:title>
        <c:numFmt formatCode="#,##0" sourceLinked="1"/>
        <c:tickLblPos val="nextTo"/>
        <c:txPr>
          <a:bodyPr/>
          <a:lstStyle/>
          <a:p>
            <a:pPr>
              <a:defRPr sz="900" b="1"/>
            </a:pPr>
            <a:endParaRPr lang="fr-FR"/>
          </a:p>
        </c:txPr>
        <c:crossAx val="87589248"/>
        <c:crosses val="autoZero"/>
        <c:crossBetween val="between"/>
        <c:majorUnit val="10"/>
      </c:valAx>
      <c:spPr>
        <a:solidFill>
          <a:schemeClr val="tx2">
            <a:lumMod val="20000"/>
            <a:lumOff val="80000"/>
          </a:schemeClr>
        </a:solidFill>
        <a:ln>
          <a:solidFill>
            <a:schemeClr val="tx1">
              <a:lumMod val="50000"/>
              <a:lumOff val="50000"/>
            </a:schemeClr>
          </a:solidFill>
        </a:ln>
      </c:spPr>
    </c:plotArea>
    <c:legend>
      <c:legendPos val="t"/>
      <c:layout>
        <c:manualLayout>
          <c:xMode val="edge"/>
          <c:yMode val="edge"/>
          <c:x val="3.4245157371857432E-2"/>
          <c:y val="0.16315487125378381"/>
          <c:w val="0.34179075716801222"/>
          <c:h val="8.9109478999311528E-2"/>
        </c:manualLayout>
      </c:layout>
      <c:txPr>
        <a:bodyPr/>
        <a:lstStyle/>
        <a:p>
          <a:pPr>
            <a:defRPr sz="900" b="1"/>
          </a:pPr>
          <a:endParaRPr lang="fr-FR"/>
        </a:p>
      </c:txPr>
    </c:legend>
    <c:plotVisOnly val="1"/>
  </c:chart>
  <c:spPr>
    <a:solidFill>
      <a:sysClr val="window" lastClr="FFFFFF">
        <a:lumMod val="95000"/>
      </a:sysClr>
    </a:solidFill>
    <a:ln w="19050">
      <a:solidFill>
        <a:schemeClr val="tx1"/>
      </a:solidFill>
    </a:ln>
  </c:spPr>
  <c:printSettings>
    <c:headerFooter/>
    <c:pageMargins b="0.75000000000001454" l="0.70000000000000062" r="0.70000000000000062" t="0.75000000000001454"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fr-FR"/>
  <c:chart>
    <c:title>
      <c:tx>
        <c:rich>
          <a:bodyPr/>
          <a:lstStyle/>
          <a:p>
            <a:pPr>
              <a:defRPr sz="1400">
                <a:cs typeface="Traditional Arabic" pitchFamily="2" charset="-78"/>
              </a:defRPr>
            </a:pPr>
            <a:r>
              <a:rPr lang="ar-TN" sz="1400">
                <a:cs typeface="Traditional Arabic" pitchFamily="2" charset="-78"/>
              </a:rPr>
              <a:t>تطوّر رقم</a:t>
            </a:r>
            <a:r>
              <a:rPr lang="ar-TN" sz="1400" baseline="0">
                <a:cs typeface="Traditional Arabic" pitchFamily="2" charset="-78"/>
              </a:rPr>
              <a:t> المعاملات الإجمالي </a:t>
            </a:r>
            <a:endParaRPr lang="fr-FR" sz="1400">
              <a:cs typeface="Traditional Arabic" pitchFamily="2" charset="-78"/>
            </a:endParaRPr>
          </a:p>
        </c:rich>
      </c:tx>
      <c:layout>
        <c:manualLayout>
          <c:xMode val="edge"/>
          <c:yMode val="edge"/>
          <c:x val="0.29371079301477565"/>
          <c:y val="9.2049957441153983E-3"/>
        </c:manualLayout>
      </c:layout>
    </c:title>
    <c:plotArea>
      <c:layout>
        <c:manualLayout>
          <c:layoutTarget val="inner"/>
          <c:xMode val="edge"/>
          <c:yMode val="edge"/>
          <c:x val="6.1649681833570474E-2"/>
          <c:y val="0.20494100470633803"/>
          <c:w val="0.88272921661465442"/>
          <c:h val="0.66913579008816171"/>
        </c:manualLayout>
      </c:layout>
      <c:barChart>
        <c:barDir val="col"/>
        <c:grouping val="clustered"/>
        <c:ser>
          <c:idx val="1"/>
          <c:order val="0"/>
          <c:tx>
            <c:strRef>
              <c:f>Mines!$P$117</c:f>
              <c:strCache>
                <c:ptCount val="1"/>
                <c:pt idx="0">
                  <c:v>رقم المعاملات الإجمالي</c:v>
                </c:pt>
              </c:strCache>
            </c:strRef>
          </c:tx>
          <c:spPr>
            <a:solidFill>
              <a:schemeClr val="accent1">
                <a:lumMod val="40000"/>
                <a:lumOff val="60000"/>
              </a:schemeClr>
            </a:solidFill>
            <a:ln>
              <a:solidFill>
                <a:schemeClr val="tx1"/>
              </a:solidFill>
            </a:ln>
          </c:spPr>
          <c:dLbls>
            <c:dLbl>
              <c:idx val="0"/>
              <c:layout>
                <c:manualLayout>
                  <c:x val="-3.4371755883629827E-3"/>
                  <c:y val="-1.3805195396708542E-2"/>
                </c:manualLayout>
              </c:layout>
              <c:dLblPos val="outEnd"/>
              <c:showVal val="1"/>
            </c:dLbl>
            <c:dLbl>
              <c:idx val="1"/>
              <c:layout>
                <c:manualLayout>
                  <c:x val="-3.4371755883630013E-3"/>
                  <c:y val="-6.5912934253793088E-3"/>
                </c:manualLayout>
              </c:layout>
              <c:dLblPos val="outEnd"/>
              <c:showVal val="1"/>
            </c:dLbl>
            <c:dLbl>
              <c:idx val="2"/>
              <c:layout>
                <c:manualLayout>
                  <c:x val="-3.3129195046969416E-4"/>
                  <c:y val="-7.9236972637774013E-3"/>
                </c:manualLayout>
              </c:layout>
              <c:dLblPos val="outEnd"/>
              <c:showVal val="1"/>
            </c:dLbl>
            <c:spPr>
              <a:solidFill>
                <a:schemeClr val="accent1">
                  <a:lumMod val="40000"/>
                  <a:lumOff val="60000"/>
                </a:schemeClr>
              </a:solidFill>
            </c:spPr>
            <c:txPr>
              <a:bodyPr/>
              <a:lstStyle/>
              <a:p>
                <a:pPr>
                  <a:defRPr sz="1100" b="1" baseline="0">
                    <a:solidFill>
                      <a:schemeClr val="tx1"/>
                    </a:solidFill>
                  </a:defRPr>
                </a:pPr>
                <a:endParaRPr lang="fr-FR"/>
              </a:p>
            </c:txPr>
            <c:dLblPos val="outEnd"/>
            <c:showVal val="1"/>
          </c:dLbls>
          <c:cat>
            <c:numRef>
              <c:f>Mines!$M$110:$O$110</c:f>
              <c:numCache>
                <c:formatCode>General</c:formatCode>
                <c:ptCount val="3"/>
                <c:pt idx="0">
                  <c:v>2013</c:v>
                </c:pt>
                <c:pt idx="1">
                  <c:v>2012</c:v>
                </c:pt>
                <c:pt idx="2">
                  <c:v>2010</c:v>
                </c:pt>
              </c:numCache>
            </c:numRef>
          </c:cat>
          <c:val>
            <c:numRef>
              <c:f>Mines!$M$117:$O$117</c:f>
              <c:numCache>
                <c:formatCode>0</c:formatCode>
                <c:ptCount val="3"/>
                <c:pt idx="0">
                  <c:v>1312.6915317300002</c:v>
                </c:pt>
                <c:pt idx="1">
                  <c:v>1390.6510647</c:v>
                </c:pt>
                <c:pt idx="2">
                  <c:v>1554.3421740000001</c:v>
                </c:pt>
              </c:numCache>
            </c:numRef>
          </c:val>
        </c:ser>
        <c:ser>
          <c:idx val="2"/>
          <c:order val="1"/>
          <c:tx>
            <c:strRef>
              <c:f>Mines!$P$118</c:f>
              <c:strCache>
                <c:ptCount val="1"/>
                <c:pt idx="0">
                  <c:v>رقم معاملات التصدير</c:v>
                </c:pt>
              </c:strCache>
            </c:strRef>
          </c:tx>
          <c:spPr>
            <a:solidFill>
              <a:schemeClr val="bg1"/>
            </a:solidFill>
            <a:ln>
              <a:solidFill>
                <a:sysClr val="windowText" lastClr="000000"/>
              </a:solidFill>
            </a:ln>
          </c:spPr>
          <c:dLbls>
            <c:dLbl>
              <c:idx val="0"/>
              <c:layout>
                <c:manualLayout>
                  <c:x val="1.9463272476655323E-2"/>
                  <c:y val="-1.0613595347066887E-2"/>
                </c:manualLayout>
              </c:layout>
              <c:dLblPos val="outEnd"/>
              <c:showVal val="1"/>
            </c:dLbl>
            <c:dLbl>
              <c:idx val="1"/>
              <c:layout>
                <c:manualLayout>
                  <c:x val="1.7268484907033466E-2"/>
                  <c:y val="-1.5920393020599978E-2"/>
                </c:manualLayout>
              </c:layout>
              <c:dLblPos val="outEnd"/>
              <c:showVal val="1"/>
            </c:dLbl>
            <c:dLbl>
              <c:idx val="2"/>
              <c:layout>
                <c:manualLayout>
                  <c:x val="3.6897279505741051E-2"/>
                  <c:y val="-1.4159289404354736E-2"/>
                </c:manualLayout>
              </c:layout>
              <c:dLblPos val="outEnd"/>
              <c:showVal val="1"/>
            </c:dLbl>
            <c:spPr>
              <a:solidFill>
                <a:schemeClr val="bg1"/>
              </a:solidFill>
            </c:spPr>
            <c:txPr>
              <a:bodyPr/>
              <a:lstStyle/>
              <a:p>
                <a:pPr>
                  <a:defRPr sz="1100" b="1"/>
                </a:pPr>
                <a:endParaRPr lang="fr-FR"/>
              </a:p>
            </c:txPr>
            <c:dLblPos val="outEnd"/>
            <c:showVal val="1"/>
          </c:dLbls>
          <c:cat>
            <c:numRef>
              <c:f>Mines!$M$110:$O$110</c:f>
              <c:numCache>
                <c:formatCode>General</c:formatCode>
                <c:ptCount val="3"/>
                <c:pt idx="0">
                  <c:v>2013</c:v>
                </c:pt>
                <c:pt idx="1">
                  <c:v>2012</c:v>
                </c:pt>
                <c:pt idx="2">
                  <c:v>2010</c:v>
                </c:pt>
              </c:numCache>
            </c:numRef>
          </c:cat>
          <c:val>
            <c:numRef>
              <c:f>Mines!$M$118:$O$118</c:f>
              <c:numCache>
                <c:formatCode>0</c:formatCode>
                <c:ptCount val="3"/>
                <c:pt idx="0">
                  <c:v>1116.3022713300002</c:v>
                </c:pt>
                <c:pt idx="1">
                  <c:v>1181.7362828152</c:v>
                </c:pt>
                <c:pt idx="2">
                  <c:v>1389.0874140000001</c:v>
                </c:pt>
              </c:numCache>
            </c:numRef>
          </c:val>
        </c:ser>
        <c:gapWidth val="451"/>
        <c:overlap val="1"/>
        <c:axId val="87699456"/>
        <c:axId val="87700992"/>
      </c:barChart>
      <c:catAx>
        <c:axId val="87699456"/>
        <c:scaling>
          <c:orientation val="minMax"/>
        </c:scaling>
        <c:axPos val="b"/>
        <c:majorGridlines/>
        <c:numFmt formatCode="General" sourceLinked="1"/>
        <c:tickLblPos val="nextTo"/>
        <c:txPr>
          <a:bodyPr/>
          <a:lstStyle/>
          <a:p>
            <a:pPr>
              <a:defRPr b="1"/>
            </a:pPr>
            <a:endParaRPr lang="fr-FR"/>
          </a:p>
        </c:txPr>
        <c:crossAx val="87700992"/>
        <c:crosses val="autoZero"/>
        <c:auto val="1"/>
        <c:lblAlgn val="ctr"/>
        <c:lblOffset val="100"/>
      </c:catAx>
      <c:valAx>
        <c:axId val="87700992"/>
        <c:scaling>
          <c:orientation val="minMax"/>
          <c:max val="1800"/>
        </c:scaling>
        <c:axPos val="l"/>
        <c:majorGridlines/>
        <c:title>
          <c:tx>
            <c:rich>
              <a:bodyPr rot="0" vert="horz"/>
              <a:lstStyle/>
              <a:p>
                <a:pPr>
                  <a:defRPr sz="800"/>
                </a:pPr>
                <a:r>
                  <a:rPr lang="ar-TN" sz="800"/>
                  <a:t>مليون دينارا</a:t>
                </a:r>
                <a:endParaRPr lang="fr-FR" sz="800"/>
              </a:p>
            </c:rich>
          </c:tx>
          <c:layout>
            <c:manualLayout>
              <c:xMode val="edge"/>
              <c:yMode val="edge"/>
              <c:x val="1.1790156878922221E-2"/>
              <c:y val="2.1544762838376212E-3"/>
            </c:manualLayout>
          </c:layout>
        </c:title>
        <c:numFmt formatCode="0" sourceLinked="0"/>
        <c:tickLblPos val="nextTo"/>
        <c:txPr>
          <a:bodyPr/>
          <a:lstStyle/>
          <a:p>
            <a:pPr>
              <a:defRPr sz="900" b="1"/>
            </a:pPr>
            <a:endParaRPr lang="fr-FR"/>
          </a:p>
        </c:txPr>
        <c:crossAx val="87699456"/>
        <c:crosses val="autoZero"/>
        <c:crossBetween val="between"/>
      </c:valAx>
      <c:spPr>
        <a:solidFill>
          <a:schemeClr val="tx2"/>
        </a:solidFill>
        <a:ln>
          <a:solidFill>
            <a:schemeClr val="tx1">
              <a:lumMod val="50000"/>
              <a:lumOff val="50000"/>
            </a:schemeClr>
          </a:solidFill>
        </a:ln>
      </c:spPr>
    </c:plotArea>
    <c:plotVisOnly val="1"/>
  </c:chart>
  <c:spPr>
    <a:solidFill>
      <a:schemeClr val="bg1">
        <a:lumMod val="95000"/>
      </a:schemeClr>
    </a:solidFill>
    <a:ln w="19050">
      <a:solidFill>
        <a:schemeClr val="tx1"/>
      </a:solidFill>
    </a:ln>
  </c:spPr>
  <c:printSettings>
    <c:headerFooter/>
    <c:pageMargins b="0.75000000000001454" l="0.70000000000000062" r="0.70000000000000062" t="0.75000000000001454"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fr-FR"/>
  <c:chart>
    <c:view3D>
      <c:depthPercent val="100"/>
      <c:rAngAx val="1"/>
    </c:view3D>
    <c:sideWall>
      <c:spPr>
        <a:noFill/>
        <a:ln w="25400">
          <a:noFill/>
        </a:ln>
      </c:spPr>
    </c:sideWall>
    <c:backWall>
      <c:spPr>
        <a:noFill/>
        <a:ln w="25400">
          <a:noFill/>
        </a:ln>
      </c:spPr>
    </c:backWall>
    <c:plotArea>
      <c:layout>
        <c:manualLayout>
          <c:layoutTarget val="inner"/>
          <c:xMode val="edge"/>
          <c:yMode val="edge"/>
          <c:x val="5.7142857142857141E-2"/>
          <c:y val="1.7543859649122882E-2"/>
          <c:w val="0.9285714285714286"/>
          <c:h val="0.78769463977430665"/>
        </c:manualLayout>
      </c:layout>
      <c:bar3DChart>
        <c:barDir val="col"/>
        <c:grouping val="stacked"/>
        <c:ser>
          <c:idx val="0"/>
          <c:order val="0"/>
          <c:tx>
            <c:strRef>
              <c:f>energie!$I$7</c:f>
              <c:strCache>
                <c:ptCount val="1"/>
                <c:pt idx="0">
                  <c:v>النفط الخام</c:v>
                </c:pt>
              </c:strCache>
            </c:strRef>
          </c:tx>
          <c:spPr>
            <a:solidFill>
              <a:srgbClr val="00B0F0"/>
            </a:solidFill>
          </c:spPr>
          <c:dLbls>
            <c:txPr>
              <a:bodyPr/>
              <a:lstStyle/>
              <a:p>
                <a:pPr>
                  <a:defRPr sz="1200" b="1">
                    <a:solidFill>
                      <a:schemeClr val="bg1"/>
                    </a:solidFill>
                  </a:defRPr>
                </a:pPr>
                <a:endParaRPr lang="fr-FR"/>
              </a:p>
            </c:txPr>
            <c:showVal val="1"/>
          </c:dLbls>
          <c:cat>
            <c:strRef>
              <c:f>energie!$H$4</c:f>
              <c:strCache>
                <c:ptCount val="1"/>
                <c:pt idx="0">
                  <c:v>9 أشهر 2012</c:v>
                </c:pt>
              </c:strCache>
            </c:strRef>
          </c:cat>
          <c:val>
            <c:numRef>
              <c:f>energie!$H$7</c:f>
              <c:numCache>
                <c:formatCode>0</c:formatCode>
                <c:ptCount val="1"/>
                <c:pt idx="0">
                  <c:v>2403.7673599999998</c:v>
                </c:pt>
              </c:numCache>
            </c:numRef>
          </c:val>
        </c:ser>
        <c:ser>
          <c:idx val="1"/>
          <c:order val="1"/>
          <c:tx>
            <c:strRef>
              <c:f>energie!$I$9</c:f>
              <c:strCache>
                <c:ptCount val="1"/>
                <c:pt idx="0">
                  <c:v>الغاز الطبيعي</c:v>
                </c:pt>
              </c:strCache>
            </c:strRef>
          </c:tx>
          <c:spPr>
            <a:effectLst>
              <a:outerShdw dist="38100" dir="5400000" sx="1000" sy="1000" algn="t" rotWithShape="0">
                <a:prstClr val="black">
                  <a:alpha val="98000"/>
                </a:prstClr>
              </a:outerShdw>
            </a:effectLst>
            <a:scene3d>
              <a:camera prst="orthographicFront"/>
              <a:lightRig rig="threePt" dir="t"/>
            </a:scene3d>
            <a:sp3d>
              <a:bevelT h="88900"/>
            </a:sp3d>
          </c:spPr>
          <c:dLbls>
            <c:txPr>
              <a:bodyPr/>
              <a:lstStyle/>
              <a:p>
                <a:pPr>
                  <a:defRPr sz="1200" b="1">
                    <a:solidFill>
                      <a:schemeClr val="bg1"/>
                    </a:solidFill>
                  </a:defRPr>
                </a:pPr>
                <a:endParaRPr lang="fr-FR"/>
              </a:p>
            </c:txPr>
            <c:showVal val="1"/>
          </c:dLbls>
          <c:cat>
            <c:strRef>
              <c:f>energie!$H$4</c:f>
              <c:strCache>
                <c:ptCount val="1"/>
                <c:pt idx="0">
                  <c:v>9 أشهر 2012</c:v>
                </c:pt>
              </c:strCache>
            </c:strRef>
          </c:cat>
          <c:val>
            <c:numRef>
              <c:f>energie!$H$9</c:f>
              <c:numCache>
                <c:formatCode>0</c:formatCode>
                <c:ptCount val="1"/>
                <c:pt idx="0">
                  <c:v>2556.04</c:v>
                </c:pt>
              </c:numCache>
            </c:numRef>
          </c:val>
        </c:ser>
        <c:shape val="cylinder"/>
        <c:axId val="76179328"/>
        <c:axId val="76180864"/>
        <c:axId val="0"/>
      </c:bar3DChart>
      <c:catAx>
        <c:axId val="76179328"/>
        <c:scaling>
          <c:orientation val="minMax"/>
        </c:scaling>
        <c:axPos val="b"/>
        <c:numFmt formatCode="General" sourceLinked="1"/>
        <c:tickLblPos val="nextTo"/>
        <c:crossAx val="76180864"/>
        <c:crosses val="autoZero"/>
        <c:auto val="1"/>
        <c:lblAlgn val="ctr"/>
        <c:lblOffset val="100"/>
      </c:catAx>
      <c:valAx>
        <c:axId val="76180864"/>
        <c:scaling>
          <c:orientation val="minMax"/>
        </c:scaling>
        <c:delete val="1"/>
        <c:axPos val="l"/>
        <c:numFmt formatCode="0" sourceLinked="1"/>
        <c:tickLblPos val="none"/>
        <c:crossAx val="76179328"/>
        <c:crosses val="autoZero"/>
        <c:crossBetween val="between"/>
      </c:valAx>
    </c:plotArea>
    <c:plotVisOnly val="1"/>
    <c:dispBlanksAs val="gap"/>
  </c:chart>
  <c:spPr>
    <a:solidFill>
      <a:sysClr val="window" lastClr="FFFFFF"/>
    </a:solidFill>
    <a:ln>
      <a:solidFill>
        <a:sysClr val="window" lastClr="FFFFFF"/>
      </a:solidFill>
    </a:ln>
    <a:scene3d>
      <a:camera prst="orthographicFront"/>
      <a:lightRig rig="threePt" dir="t"/>
    </a:scene3d>
    <a:sp3d>
      <a:bevelT w="0" h="0"/>
    </a:sp3d>
  </c:spPr>
  <c:printSettings>
    <c:headerFooter/>
    <c:pageMargins b="0.75000000000001021" l="0.70000000000000062" r="0.70000000000000062" t="0.75000000000001021"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fr-FR"/>
  <c:chart>
    <c:view3D>
      <c:rAngAx val="1"/>
    </c:view3D>
    <c:plotArea>
      <c:layout>
        <c:manualLayout>
          <c:layoutTarget val="inner"/>
          <c:xMode val="edge"/>
          <c:yMode val="edge"/>
          <c:x val="1.953478641256827E-3"/>
          <c:y val="7.0492188476440482E-2"/>
          <c:w val="0.9674911559968048"/>
          <c:h val="0.62310317876932053"/>
        </c:manualLayout>
      </c:layout>
      <c:bar3DChart>
        <c:barDir val="col"/>
        <c:grouping val="clustered"/>
        <c:ser>
          <c:idx val="0"/>
          <c:order val="0"/>
          <c:tx>
            <c:strRef>
              <c:f>Mines!$K$82</c:f>
              <c:strCache>
                <c:ptCount val="1"/>
                <c:pt idx="0">
                  <c:v>9 اشهر 2013</c:v>
                </c:pt>
              </c:strCache>
            </c:strRef>
          </c:tx>
          <c:dLbls>
            <c:showVal val="1"/>
          </c:dLbls>
          <c:cat>
            <c:strRef>
              <c:f>Mines!$M$85:$M$89</c:f>
              <c:strCache>
                <c:ptCount val="5"/>
                <c:pt idx="0">
                  <c:v>الحامض الفسفوري 54%</c:v>
                </c:pt>
                <c:pt idx="1">
                  <c:v>ثاني فسفاط الأمونيا</c:v>
                </c:pt>
                <c:pt idx="2">
                  <c:v>ثاني فسفاط الكلس</c:v>
                </c:pt>
                <c:pt idx="3">
                  <c:v>ثلاثي فسفاط الرفيع</c:v>
                </c:pt>
                <c:pt idx="4">
                  <c:v>فسفاط السوديوم</c:v>
                </c:pt>
              </c:strCache>
            </c:strRef>
          </c:cat>
          <c:val>
            <c:numRef>
              <c:f>Mines!$K$85:$K$89</c:f>
              <c:numCache>
                <c:formatCode>0</c:formatCode>
                <c:ptCount val="5"/>
                <c:pt idx="0">
                  <c:v>92.72</c:v>
                </c:pt>
                <c:pt idx="1">
                  <c:v>40.524999999999999</c:v>
                </c:pt>
                <c:pt idx="2">
                  <c:v>17.713000000000001</c:v>
                </c:pt>
                <c:pt idx="3">
                  <c:v>18.350000000000001</c:v>
                </c:pt>
                <c:pt idx="4" formatCode="0.00">
                  <c:v>2.7090000000000001</c:v>
                </c:pt>
              </c:numCache>
            </c:numRef>
          </c:val>
        </c:ser>
        <c:ser>
          <c:idx val="1"/>
          <c:order val="1"/>
          <c:tx>
            <c:strRef>
              <c:f>Mines!$L$82</c:f>
              <c:strCache>
                <c:ptCount val="1"/>
                <c:pt idx="0">
                  <c:v>9 اشهر 2012</c:v>
                </c:pt>
              </c:strCache>
            </c:strRef>
          </c:tx>
          <c:dLbls>
            <c:dLbl>
              <c:idx val="0"/>
              <c:layout>
                <c:manualLayout>
                  <c:x val="1.3888888888889344E-2"/>
                  <c:y val="1.2698412698412705E-2"/>
                </c:manualLayout>
              </c:layout>
              <c:showVal val="1"/>
            </c:dLbl>
            <c:dLbl>
              <c:idx val="1"/>
              <c:layout>
                <c:manualLayout>
                  <c:x val="1.3888888888889344E-2"/>
                  <c:y val="0"/>
                </c:manualLayout>
              </c:layout>
              <c:showVal val="1"/>
            </c:dLbl>
            <c:dLbl>
              <c:idx val="2"/>
              <c:layout>
                <c:manualLayout>
                  <c:x val="2.2222222222222251E-2"/>
                  <c:y val="0"/>
                </c:manualLayout>
              </c:layout>
              <c:showVal val="1"/>
            </c:dLbl>
            <c:dLbl>
              <c:idx val="3"/>
              <c:layout>
                <c:manualLayout>
                  <c:x val="1.6666666666666701E-2"/>
                  <c:y val="6.3492063492063934E-3"/>
                </c:manualLayout>
              </c:layout>
              <c:showVal val="1"/>
            </c:dLbl>
            <c:showVal val="1"/>
          </c:dLbls>
          <c:cat>
            <c:strRef>
              <c:f>Mines!$M$85:$M$89</c:f>
              <c:strCache>
                <c:ptCount val="5"/>
                <c:pt idx="0">
                  <c:v>الحامض الفسفوري 54%</c:v>
                </c:pt>
                <c:pt idx="1">
                  <c:v>ثاني فسفاط الأمونيا</c:v>
                </c:pt>
                <c:pt idx="2">
                  <c:v>ثاني فسفاط الكلس</c:v>
                </c:pt>
                <c:pt idx="3">
                  <c:v>ثلاثي فسفاط الرفيع</c:v>
                </c:pt>
                <c:pt idx="4">
                  <c:v>فسفاط السوديوم</c:v>
                </c:pt>
              </c:strCache>
            </c:strRef>
          </c:cat>
          <c:val>
            <c:numRef>
              <c:f>Mines!$L$85:$L$89</c:f>
              <c:numCache>
                <c:formatCode>0</c:formatCode>
                <c:ptCount val="5"/>
                <c:pt idx="0">
                  <c:v>82.486999999999995</c:v>
                </c:pt>
                <c:pt idx="1">
                  <c:v>55.216999999999999</c:v>
                </c:pt>
                <c:pt idx="2">
                  <c:v>18.532</c:v>
                </c:pt>
                <c:pt idx="3">
                  <c:v>16.891999999999999</c:v>
                </c:pt>
                <c:pt idx="4" formatCode="0.00">
                  <c:v>2.97</c:v>
                </c:pt>
              </c:numCache>
            </c:numRef>
          </c:val>
        </c:ser>
        <c:shape val="cylinder"/>
        <c:axId val="87623552"/>
        <c:axId val="87625088"/>
        <c:axId val="0"/>
      </c:bar3DChart>
      <c:catAx>
        <c:axId val="87623552"/>
        <c:scaling>
          <c:orientation val="minMax"/>
        </c:scaling>
        <c:axPos val="b"/>
        <c:tickLblPos val="nextTo"/>
        <c:crossAx val="87625088"/>
        <c:crosses val="autoZero"/>
        <c:auto val="1"/>
        <c:lblAlgn val="ctr"/>
        <c:lblOffset val="100"/>
      </c:catAx>
      <c:valAx>
        <c:axId val="87625088"/>
        <c:scaling>
          <c:orientation val="minMax"/>
        </c:scaling>
        <c:delete val="1"/>
        <c:axPos val="l"/>
        <c:numFmt formatCode="0" sourceLinked="1"/>
        <c:tickLblPos val="none"/>
        <c:crossAx val="87623552"/>
        <c:crosses val="autoZero"/>
        <c:crossBetween val="between"/>
      </c:valAx>
    </c:plotArea>
    <c:legend>
      <c:legendPos val="b"/>
      <c:layout>
        <c:manualLayout>
          <c:xMode val="edge"/>
          <c:yMode val="edge"/>
          <c:x val="0.22484270987865637"/>
          <c:y val="0.88264800233305218"/>
          <c:w val="0.48425196850393676"/>
          <c:h val="0.11481214848144022"/>
        </c:manualLayout>
      </c:layout>
    </c:legend>
    <c:plotVisOnly val="1"/>
  </c:chart>
  <c:printSettings>
    <c:headerFooter/>
    <c:pageMargins b="0.75000000000001465" l="0.70000000000000062" r="0.70000000000000062" t="0.75000000000001465"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lang val="fr-FR"/>
  <c:chart>
    <c:title>
      <c:tx>
        <c:rich>
          <a:bodyPr/>
          <a:lstStyle/>
          <a:p>
            <a:pPr>
              <a:defRPr sz="1400">
                <a:cs typeface="Traditional Arabic" pitchFamily="2" charset="-78"/>
              </a:defRPr>
            </a:pPr>
            <a:r>
              <a:rPr lang="ar-TN" sz="1400">
                <a:cs typeface="Traditional Arabic" pitchFamily="2" charset="-78"/>
              </a:rPr>
              <a:t>تطوّر إنتاج مشتقات الفسفاط إلى موفى </a:t>
            </a:r>
            <a:r>
              <a:rPr lang="ar-TN" sz="1400" b="1" i="0" u="none" strike="noStrike" baseline="0"/>
              <a:t>سبتمبر</a:t>
            </a:r>
            <a:endParaRPr lang="fr-FR" sz="1400">
              <a:cs typeface="Traditional Arabic" pitchFamily="2" charset="-78"/>
            </a:endParaRPr>
          </a:p>
        </c:rich>
      </c:tx>
      <c:layout>
        <c:manualLayout>
          <c:xMode val="edge"/>
          <c:yMode val="edge"/>
          <c:x val="0.14654485959133476"/>
          <c:y val="3.6091484233492627E-3"/>
        </c:manualLayout>
      </c:layout>
    </c:title>
    <c:plotArea>
      <c:layout>
        <c:manualLayout>
          <c:layoutTarget val="inner"/>
          <c:xMode val="edge"/>
          <c:yMode val="edge"/>
          <c:x val="3.1807231329645212E-2"/>
          <c:y val="0.14112674415702439"/>
          <c:w val="0.8725393808594889"/>
          <c:h val="0.67106509023440009"/>
        </c:manualLayout>
      </c:layout>
      <c:barChart>
        <c:barDir val="col"/>
        <c:grouping val="clustered"/>
        <c:ser>
          <c:idx val="0"/>
          <c:order val="0"/>
          <c:tx>
            <c:v>2010</c:v>
          </c:tx>
          <c:spPr>
            <a:solidFill>
              <a:schemeClr val="bg1">
                <a:lumMod val="95000"/>
              </a:schemeClr>
            </a:solidFill>
            <a:ln>
              <a:solidFill>
                <a:schemeClr val="tx1"/>
              </a:solidFill>
            </a:ln>
          </c:spPr>
          <c:cat>
            <c:multiLvlStrRef>
              <c:f>[1]سبتمبر!$AH$31:$AI$35</c:f>
              <c:multiLvlStrCache>
                <c:ptCount val="2"/>
                <c:lvl>
                  <c:pt idx="0">
                    <c:v>فسفاط الصوديوم </c:v>
                  </c:pt>
                </c:lvl>
                <c:lvl>
                  <c:pt idx="0">
                    <c:v>ثاني فسفاط الكلس</c:v>
                  </c:pt>
                </c:lvl>
                <c:lvl>
                  <c:pt idx="0">
                    <c:v>ثاني فسفاط الأمونيا</c:v>
                  </c:pt>
                </c:lvl>
                <c:lvl>
                  <c:pt idx="0">
                    <c:v>ثلاثي الفسفاط الرفيع</c:v>
                  </c:pt>
                </c:lvl>
                <c:lvl>
                  <c:pt idx="0">
                    <c:v>الحامض الفسفوري 54%</c:v>
                  </c:pt>
                </c:lvl>
              </c:multiLvlStrCache>
            </c:multiLvlStrRef>
          </c:cat>
          <c:val>
            <c:numRef>
              <c:f>[1]سبتمبر!$AG$31:$AG$35</c:f>
              <c:numCache>
                <c:formatCode>General</c:formatCode>
                <c:ptCount val="5"/>
                <c:pt idx="0">
                  <c:v>884.07500000000005</c:v>
                </c:pt>
                <c:pt idx="1">
                  <c:v>570.69299999999998</c:v>
                </c:pt>
                <c:pt idx="2">
                  <c:v>908.5</c:v>
                </c:pt>
                <c:pt idx="3">
                  <c:v>56.09</c:v>
                </c:pt>
                <c:pt idx="4">
                  <c:v>108.43</c:v>
                </c:pt>
              </c:numCache>
            </c:numRef>
          </c:val>
        </c:ser>
        <c:ser>
          <c:idx val="1"/>
          <c:order val="1"/>
          <c:tx>
            <c:v>2012</c:v>
          </c:tx>
          <c:spPr>
            <a:solidFill>
              <a:schemeClr val="accent3">
                <a:lumMod val="60000"/>
                <a:lumOff val="40000"/>
              </a:schemeClr>
            </a:solidFill>
            <a:ln>
              <a:solidFill>
                <a:sysClr val="windowText" lastClr="000000"/>
              </a:solidFill>
            </a:ln>
          </c:spPr>
          <c:cat>
            <c:multiLvlStrRef>
              <c:f>[1]سبتمبر!$AH$31:$AI$35</c:f>
              <c:multiLvlStrCache>
                <c:ptCount val="2"/>
                <c:lvl>
                  <c:pt idx="0">
                    <c:v>فسفاط الصوديوم </c:v>
                  </c:pt>
                </c:lvl>
                <c:lvl>
                  <c:pt idx="0">
                    <c:v>ثاني فسفاط الكلس</c:v>
                  </c:pt>
                </c:lvl>
                <c:lvl>
                  <c:pt idx="0">
                    <c:v>ثاني فسفاط الأمونيا</c:v>
                  </c:pt>
                </c:lvl>
                <c:lvl>
                  <c:pt idx="0">
                    <c:v>ثلاثي الفسفاط الرفيع</c:v>
                  </c:pt>
                </c:lvl>
                <c:lvl>
                  <c:pt idx="0">
                    <c:v>الحامض الفسفوري 54%</c:v>
                  </c:pt>
                </c:lvl>
              </c:multiLvlStrCache>
            </c:multiLvlStrRef>
          </c:cat>
          <c:val>
            <c:numRef>
              <c:f>[1]سبتمبر!$AF$31:$AF$35</c:f>
              <c:numCache>
                <c:formatCode>General</c:formatCode>
                <c:ptCount val="5"/>
                <c:pt idx="0">
                  <c:v>547.76700000000005</c:v>
                </c:pt>
                <c:pt idx="1">
                  <c:v>344.01400000000001</c:v>
                </c:pt>
                <c:pt idx="2">
                  <c:v>506.27800000000002</c:v>
                </c:pt>
                <c:pt idx="3">
                  <c:v>42.98</c:v>
                </c:pt>
                <c:pt idx="4">
                  <c:v>91.784999999999997</c:v>
                </c:pt>
              </c:numCache>
            </c:numRef>
          </c:val>
        </c:ser>
        <c:ser>
          <c:idx val="2"/>
          <c:order val="2"/>
          <c:tx>
            <c:v>2013</c:v>
          </c:tx>
          <c:spPr>
            <a:solidFill>
              <a:schemeClr val="tx1">
                <a:lumMod val="65000"/>
                <a:lumOff val="35000"/>
              </a:schemeClr>
            </a:solidFill>
            <a:ln w="9525">
              <a:solidFill>
                <a:sysClr val="windowText" lastClr="000000"/>
              </a:solidFill>
            </a:ln>
          </c:spPr>
          <c:cat>
            <c:multiLvlStrRef>
              <c:f>[1]سبتمبر!$AH$31:$AI$35</c:f>
              <c:multiLvlStrCache>
                <c:ptCount val="2"/>
                <c:lvl>
                  <c:pt idx="0">
                    <c:v>فسفاط الصوديوم </c:v>
                  </c:pt>
                </c:lvl>
                <c:lvl>
                  <c:pt idx="0">
                    <c:v>ثاني فسفاط الكلس</c:v>
                  </c:pt>
                </c:lvl>
                <c:lvl>
                  <c:pt idx="0">
                    <c:v>ثاني فسفاط الأمونيا</c:v>
                  </c:pt>
                </c:lvl>
                <c:lvl>
                  <c:pt idx="0">
                    <c:v>ثلاثي الفسفاط الرفيع</c:v>
                  </c:pt>
                </c:lvl>
                <c:lvl>
                  <c:pt idx="0">
                    <c:v>الحامض الفسفوري 54%</c:v>
                  </c:pt>
                </c:lvl>
              </c:multiLvlStrCache>
            </c:multiLvlStrRef>
          </c:cat>
          <c:val>
            <c:numRef>
              <c:f>[1]سبتمبر!$AE$31:$AE$35</c:f>
              <c:numCache>
                <c:formatCode>General</c:formatCode>
                <c:ptCount val="5"/>
                <c:pt idx="0">
                  <c:v>547.04100000000005</c:v>
                </c:pt>
                <c:pt idx="1">
                  <c:v>398.20699999999999</c:v>
                </c:pt>
                <c:pt idx="2">
                  <c:v>589.25400000000002</c:v>
                </c:pt>
                <c:pt idx="3">
                  <c:v>32.090000000000003</c:v>
                </c:pt>
                <c:pt idx="4">
                  <c:v>94.369</c:v>
                </c:pt>
              </c:numCache>
            </c:numRef>
          </c:val>
        </c:ser>
        <c:axId val="87672320"/>
        <c:axId val="87673856"/>
      </c:barChart>
      <c:catAx>
        <c:axId val="87672320"/>
        <c:scaling>
          <c:orientation val="maxMin"/>
        </c:scaling>
        <c:axPos val="b"/>
        <c:majorGridlines/>
        <c:numFmt formatCode="General" sourceLinked="1"/>
        <c:tickLblPos val="nextTo"/>
        <c:txPr>
          <a:bodyPr/>
          <a:lstStyle/>
          <a:p>
            <a:pPr>
              <a:defRPr sz="700" b="1"/>
            </a:pPr>
            <a:endParaRPr lang="fr-FR"/>
          </a:p>
        </c:txPr>
        <c:crossAx val="87673856"/>
        <c:crosses val="autoZero"/>
        <c:auto val="1"/>
        <c:lblAlgn val="ctr"/>
        <c:lblOffset val="100"/>
      </c:catAx>
      <c:valAx>
        <c:axId val="87673856"/>
        <c:scaling>
          <c:orientation val="minMax"/>
          <c:max val="1100"/>
          <c:min val="0"/>
        </c:scaling>
        <c:axPos val="r"/>
        <c:majorGridlines/>
        <c:title>
          <c:tx>
            <c:rich>
              <a:bodyPr rot="0" vert="horz"/>
              <a:lstStyle/>
              <a:p>
                <a:pPr>
                  <a:defRPr sz="800"/>
                </a:pPr>
                <a:r>
                  <a:rPr lang="ar-TN" sz="800"/>
                  <a:t>ألف طنا</a:t>
                </a:r>
                <a:endParaRPr lang="fr-FR" sz="800"/>
              </a:p>
            </c:rich>
          </c:tx>
          <c:layout>
            <c:manualLayout>
              <c:xMode val="edge"/>
              <c:yMode val="edge"/>
              <c:x val="0.89233518605860951"/>
              <c:y val="4.1159609608360286E-2"/>
            </c:manualLayout>
          </c:layout>
        </c:title>
        <c:numFmt formatCode="0" sourceLinked="0"/>
        <c:tickLblPos val="nextTo"/>
        <c:txPr>
          <a:bodyPr/>
          <a:lstStyle/>
          <a:p>
            <a:pPr>
              <a:defRPr sz="900" b="1"/>
            </a:pPr>
            <a:endParaRPr lang="fr-FR"/>
          </a:p>
        </c:txPr>
        <c:crossAx val="87672320"/>
        <c:crosses val="autoZero"/>
        <c:crossBetween val="between"/>
        <c:majorUnit val="100"/>
      </c:valAx>
      <c:spPr>
        <a:ln>
          <a:solidFill>
            <a:schemeClr val="tx1">
              <a:lumMod val="50000"/>
              <a:lumOff val="50000"/>
            </a:schemeClr>
          </a:solidFill>
        </a:ln>
      </c:spPr>
    </c:plotArea>
    <c:legend>
      <c:legendPos val="t"/>
      <c:layout>
        <c:manualLayout>
          <c:xMode val="edge"/>
          <c:yMode val="edge"/>
          <c:x val="0.35318553232618066"/>
          <c:y val="0.12365322786168044"/>
          <c:w val="0.33940398006458122"/>
          <c:h val="0.10285789979136803"/>
        </c:manualLayout>
      </c:layout>
      <c:txPr>
        <a:bodyPr/>
        <a:lstStyle/>
        <a:p>
          <a:pPr>
            <a:defRPr sz="900" b="1"/>
          </a:pPr>
          <a:endParaRPr lang="fr-FR"/>
        </a:p>
      </c:txPr>
    </c:legend>
    <c:plotVisOnly val="1"/>
  </c:chart>
  <c:spPr>
    <a:solidFill>
      <a:schemeClr val="bg1">
        <a:lumMod val="95000"/>
      </a:schemeClr>
    </a:solidFill>
    <a:ln w="19050">
      <a:solidFill>
        <a:sysClr val="windowText" lastClr="000000"/>
      </a:solidFill>
    </a:ln>
  </c:spPr>
  <c:printSettings>
    <c:headerFooter/>
    <c:pageMargins b="0.75000000000000955" l="0.70000000000000062" r="0.70000000000000062" t="0.7500000000000095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fr-FR"/>
  <c:chart>
    <c:title>
      <c:tx>
        <c:rich>
          <a:bodyPr/>
          <a:lstStyle/>
          <a:p>
            <a:pPr>
              <a:defRPr sz="1400">
                <a:cs typeface="Traditional Arabic" pitchFamily="2" charset="-78"/>
              </a:defRPr>
            </a:pPr>
            <a:r>
              <a:rPr lang="ar-TN" sz="1400">
                <a:cs typeface="Traditional Arabic" pitchFamily="2" charset="-78"/>
              </a:rPr>
              <a:t>تطوّر صادرات مشتقات الفسفاط </a:t>
            </a:r>
            <a:r>
              <a:rPr lang="ar-TN" sz="1400" b="1" i="0" u="none" strike="noStrike" baseline="0"/>
              <a:t>إلى موفى سبتمبر</a:t>
            </a:r>
            <a:endParaRPr lang="fr-FR" sz="1400">
              <a:cs typeface="Traditional Arabic" pitchFamily="2" charset="-78"/>
            </a:endParaRPr>
          </a:p>
        </c:rich>
      </c:tx>
      <c:layout>
        <c:manualLayout>
          <c:xMode val="edge"/>
          <c:yMode val="edge"/>
          <c:x val="0.14071254272438224"/>
          <c:y val="5.3335294379474084E-3"/>
        </c:manualLayout>
      </c:layout>
    </c:title>
    <c:plotArea>
      <c:layout>
        <c:manualLayout>
          <c:layoutTarget val="inner"/>
          <c:xMode val="edge"/>
          <c:yMode val="edge"/>
          <c:x val="3.6897279505740919E-2"/>
          <c:y val="0.17249057112464933"/>
          <c:w val="0.8673824087399804"/>
          <c:h val="0.6260382681525537"/>
        </c:manualLayout>
      </c:layout>
      <c:barChart>
        <c:barDir val="col"/>
        <c:grouping val="clustered"/>
        <c:ser>
          <c:idx val="2"/>
          <c:order val="0"/>
          <c:tx>
            <c:v>2010</c:v>
          </c:tx>
          <c:spPr>
            <a:solidFill>
              <a:schemeClr val="bg1"/>
            </a:solidFill>
            <a:ln>
              <a:solidFill>
                <a:sysClr val="windowText" lastClr="000000"/>
              </a:solidFill>
            </a:ln>
          </c:spPr>
          <c:cat>
            <c:multiLvlStrRef>
              <c:f>[1]سبتمبر!$AH$45:$AI$49</c:f>
              <c:multiLvlStrCache>
                <c:ptCount val="2"/>
                <c:lvl>
                  <c:pt idx="0">
                    <c:v>فسفاط الصوديوم</c:v>
                  </c:pt>
                </c:lvl>
                <c:lvl>
                  <c:pt idx="0">
                    <c:v>ثاني فسفاط الكلس</c:v>
                  </c:pt>
                </c:lvl>
                <c:lvl>
                  <c:pt idx="0">
                    <c:v>ثاني فسفاط الأمونيا</c:v>
                  </c:pt>
                </c:lvl>
                <c:lvl>
                  <c:pt idx="0">
                    <c:v>ثلاثي الفسفاط الرفيع</c:v>
                  </c:pt>
                </c:lvl>
                <c:lvl>
                  <c:pt idx="0">
                    <c:v>الحامض الفسفوري 54%</c:v>
                  </c:pt>
                </c:lvl>
              </c:multiLvlStrCache>
            </c:multiLvlStrRef>
          </c:cat>
          <c:val>
            <c:numRef>
              <c:f>[1]سبتمبر!$AG$45:$AG$49</c:f>
              <c:numCache>
                <c:formatCode>General</c:formatCode>
                <c:ptCount val="5"/>
                <c:pt idx="0">
                  <c:v>397.79399999999998</c:v>
                </c:pt>
                <c:pt idx="1">
                  <c:v>545.529</c:v>
                </c:pt>
                <c:pt idx="2">
                  <c:v>845.18100000000004</c:v>
                </c:pt>
                <c:pt idx="3">
                  <c:v>37.24</c:v>
                </c:pt>
                <c:pt idx="4">
                  <c:v>102.426</c:v>
                </c:pt>
              </c:numCache>
            </c:numRef>
          </c:val>
        </c:ser>
        <c:ser>
          <c:idx val="0"/>
          <c:order val="1"/>
          <c:tx>
            <c:v>2012</c:v>
          </c:tx>
          <c:spPr>
            <a:solidFill>
              <a:schemeClr val="accent3">
                <a:lumMod val="60000"/>
                <a:lumOff val="40000"/>
              </a:schemeClr>
            </a:solidFill>
            <a:ln>
              <a:solidFill>
                <a:sysClr val="windowText" lastClr="000000"/>
              </a:solidFill>
            </a:ln>
          </c:spPr>
          <c:cat>
            <c:multiLvlStrRef>
              <c:f>[1]سبتمبر!$AH$45:$AI$49</c:f>
              <c:multiLvlStrCache>
                <c:ptCount val="2"/>
                <c:lvl>
                  <c:pt idx="0">
                    <c:v>فسفاط الصوديوم</c:v>
                  </c:pt>
                </c:lvl>
                <c:lvl>
                  <c:pt idx="0">
                    <c:v>ثاني فسفاط الكلس</c:v>
                  </c:pt>
                </c:lvl>
                <c:lvl>
                  <c:pt idx="0">
                    <c:v>ثاني فسفاط الأمونيا</c:v>
                  </c:pt>
                </c:lvl>
                <c:lvl>
                  <c:pt idx="0">
                    <c:v>ثلاثي الفسفاط الرفيع</c:v>
                  </c:pt>
                </c:lvl>
                <c:lvl>
                  <c:pt idx="0">
                    <c:v>الحامض الفسفوري 54%</c:v>
                  </c:pt>
                </c:lvl>
              </c:multiLvlStrCache>
            </c:multiLvlStrRef>
          </c:cat>
          <c:val>
            <c:numRef>
              <c:f>[1]سبتمبر!$AF$45:$AF$49</c:f>
              <c:numCache>
                <c:formatCode>General</c:formatCode>
                <c:ptCount val="5"/>
                <c:pt idx="0">
                  <c:v>232.26599999999999</c:v>
                </c:pt>
                <c:pt idx="1">
                  <c:v>365.34500000000003</c:v>
                </c:pt>
                <c:pt idx="2">
                  <c:v>448.738</c:v>
                </c:pt>
                <c:pt idx="3">
                  <c:v>24.5</c:v>
                </c:pt>
                <c:pt idx="4">
                  <c:v>81.679000000000002</c:v>
                </c:pt>
              </c:numCache>
            </c:numRef>
          </c:val>
        </c:ser>
        <c:ser>
          <c:idx val="1"/>
          <c:order val="2"/>
          <c:tx>
            <c:v>2013</c:v>
          </c:tx>
          <c:spPr>
            <a:solidFill>
              <a:schemeClr val="tx1">
                <a:lumMod val="75000"/>
                <a:lumOff val="25000"/>
              </a:schemeClr>
            </a:solidFill>
            <a:ln w="9525">
              <a:solidFill>
                <a:sysClr val="windowText" lastClr="000000"/>
              </a:solidFill>
            </a:ln>
          </c:spPr>
          <c:cat>
            <c:multiLvlStrRef>
              <c:f>[1]سبتمبر!$AH$45:$AI$49</c:f>
              <c:multiLvlStrCache>
                <c:ptCount val="2"/>
                <c:lvl>
                  <c:pt idx="0">
                    <c:v>فسفاط الصوديوم</c:v>
                  </c:pt>
                </c:lvl>
                <c:lvl>
                  <c:pt idx="0">
                    <c:v>ثاني فسفاط الكلس</c:v>
                  </c:pt>
                </c:lvl>
                <c:lvl>
                  <c:pt idx="0">
                    <c:v>ثاني فسفاط الأمونيا</c:v>
                  </c:pt>
                </c:lvl>
                <c:lvl>
                  <c:pt idx="0">
                    <c:v>ثلاثي الفسفاط الرفيع</c:v>
                  </c:pt>
                </c:lvl>
                <c:lvl>
                  <c:pt idx="0">
                    <c:v>الحامض الفسفوري 54%</c:v>
                  </c:pt>
                </c:lvl>
              </c:multiLvlStrCache>
            </c:multiLvlStrRef>
          </c:cat>
          <c:val>
            <c:numRef>
              <c:f>[1]سبتمبر!$AE$45:$AE$49</c:f>
              <c:numCache>
                <c:formatCode>General</c:formatCode>
                <c:ptCount val="5"/>
                <c:pt idx="0">
                  <c:v>195.428</c:v>
                </c:pt>
                <c:pt idx="1">
                  <c:v>364.54</c:v>
                </c:pt>
                <c:pt idx="2">
                  <c:v>435.71800000000002</c:v>
                </c:pt>
                <c:pt idx="3">
                  <c:v>15.98</c:v>
                </c:pt>
                <c:pt idx="4">
                  <c:v>94.954999999999998</c:v>
                </c:pt>
              </c:numCache>
            </c:numRef>
          </c:val>
        </c:ser>
        <c:axId val="87778048"/>
        <c:axId val="87779584"/>
      </c:barChart>
      <c:catAx>
        <c:axId val="87778048"/>
        <c:scaling>
          <c:orientation val="maxMin"/>
        </c:scaling>
        <c:axPos val="b"/>
        <c:majorGridlines/>
        <c:numFmt formatCode="#,##0" sourceLinked="1"/>
        <c:tickLblPos val="nextTo"/>
        <c:txPr>
          <a:bodyPr/>
          <a:lstStyle/>
          <a:p>
            <a:pPr>
              <a:defRPr sz="700" b="1"/>
            </a:pPr>
            <a:endParaRPr lang="fr-FR"/>
          </a:p>
        </c:txPr>
        <c:crossAx val="87779584"/>
        <c:crosses val="autoZero"/>
        <c:auto val="1"/>
        <c:lblAlgn val="ctr"/>
        <c:lblOffset val="100"/>
      </c:catAx>
      <c:valAx>
        <c:axId val="87779584"/>
        <c:scaling>
          <c:orientation val="minMax"/>
          <c:max val="1000"/>
          <c:min val="0"/>
        </c:scaling>
        <c:axPos val="r"/>
        <c:majorGridlines/>
        <c:title>
          <c:tx>
            <c:rich>
              <a:bodyPr rot="0" vert="horz"/>
              <a:lstStyle/>
              <a:p>
                <a:pPr>
                  <a:defRPr sz="800"/>
                </a:pPr>
                <a:r>
                  <a:rPr lang="ar-TN" sz="800"/>
                  <a:t>ألف طنا</a:t>
                </a:r>
                <a:endParaRPr lang="fr-FR" sz="800"/>
              </a:p>
            </c:rich>
          </c:tx>
          <c:layout>
            <c:manualLayout>
              <c:xMode val="edge"/>
              <c:yMode val="edge"/>
              <c:x val="0.87548845315882506"/>
              <c:y val="4.7034980382144112E-2"/>
            </c:manualLayout>
          </c:layout>
        </c:title>
        <c:numFmt formatCode="0" sourceLinked="0"/>
        <c:tickLblPos val="nextTo"/>
        <c:txPr>
          <a:bodyPr/>
          <a:lstStyle/>
          <a:p>
            <a:pPr>
              <a:defRPr sz="900" b="1"/>
            </a:pPr>
            <a:endParaRPr lang="fr-FR"/>
          </a:p>
        </c:txPr>
        <c:crossAx val="87778048"/>
        <c:crosses val="autoZero"/>
        <c:crossBetween val="between"/>
        <c:majorUnit val="100"/>
      </c:valAx>
      <c:spPr>
        <a:ln>
          <a:solidFill>
            <a:schemeClr val="tx1">
              <a:lumMod val="50000"/>
              <a:lumOff val="50000"/>
            </a:schemeClr>
          </a:solidFill>
        </a:ln>
      </c:spPr>
    </c:plotArea>
    <c:legend>
      <c:legendPos val="t"/>
      <c:layout>
        <c:manualLayout>
          <c:xMode val="edge"/>
          <c:yMode val="edge"/>
          <c:x val="0.34813045420102073"/>
          <c:y val="0.15998120879142622"/>
          <c:w val="0.33964117461710158"/>
          <c:h val="9.0000667716815821E-2"/>
        </c:manualLayout>
      </c:layout>
      <c:txPr>
        <a:bodyPr/>
        <a:lstStyle/>
        <a:p>
          <a:pPr>
            <a:defRPr sz="900" b="1"/>
          </a:pPr>
          <a:endParaRPr lang="fr-FR"/>
        </a:p>
      </c:txPr>
    </c:legend>
    <c:plotVisOnly val="1"/>
  </c:chart>
  <c:spPr>
    <a:solidFill>
      <a:sysClr val="window" lastClr="FFFFFF">
        <a:lumMod val="95000"/>
      </a:sysClr>
    </a:solidFill>
    <a:ln w="19050">
      <a:solidFill>
        <a:sysClr val="windowText" lastClr="000000"/>
      </a:solidFill>
    </a:ln>
  </c:spPr>
  <c:printSettings>
    <c:headerFooter/>
    <c:pageMargins b="0.75000000000000955" l="0.70000000000000062" r="0.70000000000000062" t="0.75000000000000955"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fr-FR"/>
  <c:chart>
    <c:title>
      <c:tx>
        <c:rich>
          <a:bodyPr/>
          <a:lstStyle/>
          <a:p>
            <a:pPr>
              <a:defRPr sz="1400">
                <a:cs typeface="Traditional Arabic" pitchFamily="2" charset="-78"/>
              </a:defRPr>
            </a:pPr>
            <a:r>
              <a:rPr lang="ar-TN" sz="1400">
                <a:cs typeface="Traditional Arabic" pitchFamily="2" charset="-78"/>
              </a:rPr>
              <a:t>تطوّر المبيعات المحلية لمشتقات الفسفاط </a:t>
            </a:r>
            <a:r>
              <a:rPr lang="ar-TN" sz="1400" b="1" i="0" u="none" strike="noStrike" baseline="0"/>
              <a:t>إلى موفى سبتمبر</a:t>
            </a:r>
            <a:endParaRPr lang="fr-FR" sz="1400">
              <a:cs typeface="Traditional Arabic" pitchFamily="2" charset="-78"/>
            </a:endParaRPr>
          </a:p>
        </c:rich>
      </c:tx>
      <c:layout>
        <c:manualLayout>
          <c:xMode val="edge"/>
          <c:yMode val="edge"/>
          <c:x val="0.11078481012658228"/>
          <c:y val="0"/>
        </c:manualLayout>
      </c:layout>
    </c:title>
    <c:plotArea>
      <c:layout>
        <c:manualLayout>
          <c:layoutTarget val="inner"/>
          <c:xMode val="edge"/>
          <c:yMode val="edge"/>
          <c:x val="3.0555555555555582E-2"/>
          <c:y val="0.16559038400723758"/>
          <c:w val="0.88495603674540679"/>
          <c:h val="0.59594188138571069"/>
        </c:manualLayout>
      </c:layout>
      <c:barChart>
        <c:barDir val="col"/>
        <c:grouping val="clustered"/>
        <c:ser>
          <c:idx val="2"/>
          <c:order val="0"/>
          <c:tx>
            <c:v>2010</c:v>
          </c:tx>
          <c:spPr>
            <a:solidFill>
              <a:schemeClr val="bg1"/>
            </a:solidFill>
            <a:ln>
              <a:solidFill>
                <a:sysClr val="windowText" lastClr="000000"/>
              </a:solidFill>
            </a:ln>
          </c:spPr>
          <c:cat>
            <c:multiLvlStrRef>
              <c:f>[1]سبتمبر!$AH$55:$AI$59</c:f>
              <c:multiLvlStrCache>
                <c:ptCount val="2"/>
                <c:lvl>
                  <c:pt idx="0">
                    <c:v>فسفاط الصوديوم </c:v>
                  </c:pt>
                </c:lvl>
                <c:lvl>
                  <c:pt idx="0">
                    <c:v>ثاني فسفاط الكلس</c:v>
                  </c:pt>
                </c:lvl>
                <c:lvl>
                  <c:pt idx="0">
                    <c:v>ثاني فسفاط الأمونيا</c:v>
                  </c:pt>
                </c:lvl>
                <c:lvl>
                  <c:pt idx="0">
                    <c:v>ثلاثي الفسفاط الرفيع</c:v>
                  </c:pt>
                </c:lvl>
                <c:lvl>
                  <c:pt idx="0">
                    <c:v>الحامض الفسفوري 54%</c:v>
                  </c:pt>
                </c:lvl>
              </c:multiLvlStrCache>
            </c:multiLvlStrRef>
          </c:cat>
          <c:val>
            <c:numRef>
              <c:f>[1]سبتمبر!$AG$55:$AG$59</c:f>
              <c:numCache>
                <c:formatCode>General</c:formatCode>
                <c:ptCount val="5"/>
                <c:pt idx="0">
                  <c:v>94.643000000000001</c:v>
                </c:pt>
                <c:pt idx="1">
                  <c:v>12.427</c:v>
                </c:pt>
                <c:pt idx="2">
                  <c:v>39.529000000000003</c:v>
                </c:pt>
                <c:pt idx="3">
                  <c:v>18.407</c:v>
                </c:pt>
                <c:pt idx="4">
                  <c:v>4.633</c:v>
                </c:pt>
              </c:numCache>
            </c:numRef>
          </c:val>
        </c:ser>
        <c:ser>
          <c:idx val="0"/>
          <c:order val="1"/>
          <c:tx>
            <c:v>2012</c:v>
          </c:tx>
          <c:spPr>
            <a:solidFill>
              <a:srgbClr val="9BBB59">
                <a:lumMod val="60000"/>
                <a:lumOff val="40000"/>
              </a:srgbClr>
            </a:solidFill>
            <a:ln>
              <a:solidFill>
                <a:sysClr val="windowText" lastClr="000000"/>
              </a:solidFill>
            </a:ln>
          </c:spPr>
          <c:cat>
            <c:multiLvlStrRef>
              <c:f>[1]سبتمبر!$AH$55:$AI$59</c:f>
              <c:multiLvlStrCache>
                <c:ptCount val="2"/>
                <c:lvl>
                  <c:pt idx="0">
                    <c:v>فسفاط الصوديوم </c:v>
                  </c:pt>
                </c:lvl>
                <c:lvl>
                  <c:pt idx="0">
                    <c:v>ثاني فسفاط الكلس</c:v>
                  </c:pt>
                </c:lvl>
                <c:lvl>
                  <c:pt idx="0">
                    <c:v>ثاني فسفاط الأمونيا</c:v>
                  </c:pt>
                </c:lvl>
                <c:lvl>
                  <c:pt idx="0">
                    <c:v>ثلاثي الفسفاط الرفيع</c:v>
                  </c:pt>
                </c:lvl>
                <c:lvl>
                  <c:pt idx="0">
                    <c:v>الحامض الفسفوري 54%</c:v>
                  </c:pt>
                </c:lvl>
              </c:multiLvlStrCache>
            </c:multiLvlStrRef>
          </c:cat>
          <c:val>
            <c:numRef>
              <c:f>[1]سبتمبر!$AF$55:$AF$59</c:f>
              <c:numCache>
                <c:formatCode>General</c:formatCode>
                <c:ptCount val="5"/>
                <c:pt idx="0">
                  <c:v>82.486999999999995</c:v>
                </c:pt>
                <c:pt idx="1">
                  <c:v>16.891999999999999</c:v>
                </c:pt>
                <c:pt idx="2">
                  <c:v>55.216999999999999</c:v>
                </c:pt>
                <c:pt idx="3">
                  <c:v>18.532</c:v>
                </c:pt>
                <c:pt idx="4">
                  <c:v>2.97</c:v>
                </c:pt>
              </c:numCache>
            </c:numRef>
          </c:val>
        </c:ser>
        <c:ser>
          <c:idx val="1"/>
          <c:order val="2"/>
          <c:tx>
            <c:v>2013</c:v>
          </c:tx>
          <c:spPr>
            <a:solidFill>
              <a:schemeClr val="tx1">
                <a:lumMod val="75000"/>
                <a:lumOff val="25000"/>
              </a:schemeClr>
            </a:solidFill>
            <a:ln>
              <a:solidFill>
                <a:sysClr val="windowText" lastClr="000000"/>
              </a:solidFill>
            </a:ln>
          </c:spPr>
          <c:cat>
            <c:multiLvlStrRef>
              <c:f>[1]سبتمبر!$AH$55:$AI$59</c:f>
              <c:multiLvlStrCache>
                <c:ptCount val="2"/>
                <c:lvl>
                  <c:pt idx="0">
                    <c:v>فسفاط الصوديوم </c:v>
                  </c:pt>
                </c:lvl>
                <c:lvl>
                  <c:pt idx="0">
                    <c:v>ثاني فسفاط الكلس</c:v>
                  </c:pt>
                </c:lvl>
                <c:lvl>
                  <c:pt idx="0">
                    <c:v>ثاني فسفاط الأمونيا</c:v>
                  </c:pt>
                </c:lvl>
                <c:lvl>
                  <c:pt idx="0">
                    <c:v>ثلاثي الفسفاط الرفيع</c:v>
                  </c:pt>
                </c:lvl>
                <c:lvl>
                  <c:pt idx="0">
                    <c:v>الحامض الفسفوري 54%</c:v>
                  </c:pt>
                </c:lvl>
              </c:multiLvlStrCache>
            </c:multiLvlStrRef>
          </c:cat>
          <c:val>
            <c:numRef>
              <c:f>[1]سبتمبر!$AE$55:$AE$59</c:f>
              <c:numCache>
                <c:formatCode>General</c:formatCode>
                <c:ptCount val="5"/>
                <c:pt idx="0">
                  <c:v>92.72</c:v>
                </c:pt>
                <c:pt idx="1">
                  <c:v>18.350000000000001</c:v>
                </c:pt>
                <c:pt idx="2">
                  <c:v>40.524999999999999</c:v>
                </c:pt>
                <c:pt idx="3">
                  <c:v>17.713000000000001</c:v>
                </c:pt>
                <c:pt idx="4">
                  <c:v>2.7090000000000001</c:v>
                </c:pt>
              </c:numCache>
            </c:numRef>
          </c:val>
        </c:ser>
        <c:axId val="87822336"/>
        <c:axId val="87823872"/>
      </c:barChart>
      <c:catAx>
        <c:axId val="87822336"/>
        <c:scaling>
          <c:orientation val="maxMin"/>
        </c:scaling>
        <c:axPos val="b"/>
        <c:majorGridlines/>
        <c:tickLblPos val="nextTo"/>
        <c:txPr>
          <a:bodyPr/>
          <a:lstStyle/>
          <a:p>
            <a:pPr>
              <a:defRPr sz="700" b="1"/>
            </a:pPr>
            <a:endParaRPr lang="fr-FR"/>
          </a:p>
        </c:txPr>
        <c:crossAx val="87823872"/>
        <c:crosses val="autoZero"/>
        <c:auto val="1"/>
        <c:lblAlgn val="ctr"/>
        <c:lblOffset val="100"/>
      </c:catAx>
      <c:valAx>
        <c:axId val="87823872"/>
        <c:scaling>
          <c:orientation val="minMax"/>
        </c:scaling>
        <c:axPos val="r"/>
        <c:majorGridlines/>
        <c:title>
          <c:tx>
            <c:rich>
              <a:bodyPr rot="0" vert="horz"/>
              <a:lstStyle/>
              <a:p>
                <a:pPr>
                  <a:defRPr sz="800"/>
                </a:pPr>
                <a:r>
                  <a:rPr lang="ar-TN" sz="800"/>
                  <a:t>ألف طنا</a:t>
                </a:r>
                <a:endParaRPr lang="fr-FR" sz="800"/>
              </a:p>
            </c:rich>
          </c:tx>
          <c:layout>
            <c:manualLayout>
              <c:xMode val="edge"/>
              <c:yMode val="edge"/>
              <c:x val="0.89240266841644456"/>
              <c:y val="4.3709224017487433E-2"/>
            </c:manualLayout>
          </c:layout>
        </c:title>
        <c:numFmt formatCode="General" sourceLinked="1"/>
        <c:tickLblPos val="nextTo"/>
        <c:txPr>
          <a:bodyPr/>
          <a:lstStyle/>
          <a:p>
            <a:pPr>
              <a:defRPr sz="900" b="1"/>
            </a:pPr>
            <a:endParaRPr lang="fr-FR"/>
          </a:p>
        </c:txPr>
        <c:crossAx val="87822336"/>
        <c:crosses val="autoZero"/>
        <c:crossBetween val="between"/>
        <c:majorUnit val="10"/>
      </c:valAx>
      <c:spPr>
        <a:ln>
          <a:solidFill>
            <a:schemeClr val="tx1">
              <a:lumMod val="50000"/>
              <a:lumOff val="50000"/>
            </a:schemeClr>
          </a:solidFill>
        </a:ln>
      </c:spPr>
    </c:plotArea>
    <c:legend>
      <c:legendPos val="t"/>
      <c:layout>
        <c:manualLayout>
          <c:xMode val="edge"/>
          <c:yMode val="edge"/>
          <c:x val="0.28548483338317726"/>
          <c:y val="0.16315513122961667"/>
          <c:w val="0.34179075716801222"/>
          <c:h val="8.9109478999311528E-2"/>
        </c:manualLayout>
      </c:layout>
      <c:txPr>
        <a:bodyPr/>
        <a:lstStyle/>
        <a:p>
          <a:pPr>
            <a:defRPr sz="900" b="1"/>
          </a:pPr>
          <a:endParaRPr lang="fr-FR"/>
        </a:p>
      </c:txPr>
    </c:legend>
    <c:plotVisOnly val="1"/>
  </c:chart>
  <c:spPr>
    <a:solidFill>
      <a:sysClr val="window" lastClr="FFFFFF">
        <a:lumMod val="95000"/>
      </a:sysClr>
    </a:solidFill>
    <a:ln w="19050">
      <a:solidFill>
        <a:schemeClr val="tx1"/>
      </a:solidFill>
    </a:ln>
  </c:spPr>
  <c:printSettings>
    <c:headerFooter/>
    <c:pageMargins b="0.75000000000000944" l="0.70000000000000062" r="0.70000000000000062" t="0.75000000000000944"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fr-FR"/>
  <c:chart>
    <c:title>
      <c:tx>
        <c:rich>
          <a:bodyPr/>
          <a:lstStyle/>
          <a:p>
            <a:pPr>
              <a:defRPr sz="1400">
                <a:cs typeface="Traditional Arabic" pitchFamily="2" charset="-78"/>
              </a:defRPr>
            </a:pPr>
            <a:r>
              <a:rPr lang="ar-TN" sz="1400">
                <a:cs typeface="Traditional Arabic" pitchFamily="2" charset="-78"/>
              </a:rPr>
              <a:t>تطوّر شراءات المواد الأوّلية </a:t>
            </a:r>
            <a:r>
              <a:rPr lang="ar-TN" sz="1400" b="1" i="0" u="none" strike="noStrike" baseline="0"/>
              <a:t>إلى موفى سبتمبر</a:t>
            </a:r>
            <a:endParaRPr lang="fr-FR" sz="1400">
              <a:cs typeface="Traditional Arabic" pitchFamily="2" charset="-78"/>
            </a:endParaRPr>
          </a:p>
        </c:rich>
      </c:tx>
      <c:layout>
        <c:manualLayout>
          <c:xMode val="edge"/>
          <c:yMode val="edge"/>
          <c:x val="0.13847466979942291"/>
          <c:y val="4.6376536064056013E-3"/>
        </c:manualLayout>
      </c:layout>
    </c:title>
    <c:plotArea>
      <c:layout>
        <c:manualLayout>
          <c:layoutTarget val="inner"/>
          <c:xMode val="edge"/>
          <c:yMode val="edge"/>
          <c:x val="3.1864934128398602E-2"/>
          <c:y val="0.24096671916010717"/>
          <c:w val="0.86457382934235927"/>
          <c:h val="0.55969771700551374"/>
        </c:manualLayout>
      </c:layout>
      <c:barChart>
        <c:barDir val="col"/>
        <c:grouping val="clustered"/>
        <c:ser>
          <c:idx val="2"/>
          <c:order val="0"/>
          <c:tx>
            <c:v>2010</c:v>
          </c:tx>
          <c:spPr>
            <a:solidFill>
              <a:schemeClr val="bg1"/>
            </a:solidFill>
            <a:ln>
              <a:solidFill>
                <a:sysClr val="windowText" lastClr="000000"/>
              </a:solidFill>
            </a:ln>
          </c:spPr>
          <c:cat>
            <c:multiLvlStrRef>
              <c:f>[1]سبتمبر!$AH$63:$AI$64</c:f>
              <c:multiLvlStrCache>
                <c:ptCount val="2"/>
                <c:lvl>
                  <c:pt idx="0">
                    <c:v>الأمونيا</c:v>
                  </c:pt>
                </c:lvl>
                <c:lvl>
                  <c:pt idx="0">
                    <c:v>الكبريت</c:v>
                  </c:pt>
                </c:lvl>
              </c:multiLvlStrCache>
            </c:multiLvlStrRef>
          </c:cat>
          <c:val>
            <c:numRef>
              <c:f>[1]سبتمبر!$AG$63:$AG$64</c:f>
              <c:numCache>
                <c:formatCode>General</c:formatCode>
                <c:ptCount val="2"/>
                <c:pt idx="0">
                  <c:v>105.21879000000001</c:v>
                </c:pt>
                <c:pt idx="1">
                  <c:v>105.37842572</c:v>
                </c:pt>
              </c:numCache>
            </c:numRef>
          </c:val>
        </c:ser>
        <c:ser>
          <c:idx val="0"/>
          <c:order val="1"/>
          <c:tx>
            <c:v>2012</c:v>
          </c:tx>
          <c:spPr>
            <a:solidFill>
              <a:schemeClr val="accent3">
                <a:lumMod val="60000"/>
                <a:lumOff val="40000"/>
              </a:schemeClr>
            </a:solidFill>
            <a:ln>
              <a:solidFill>
                <a:sysClr val="windowText" lastClr="000000"/>
              </a:solidFill>
            </a:ln>
          </c:spPr>
          <c:cat>
            <c:multiLvlStrRef>
              <c:f>[1]سبتمبر!$AH$63:$AI$64</c:f>
              <c:multiLvlStrCache>
                <c:ptCount val="2"/>
                <c:lvl>
                  <c:pt idx="0">
                    <c:v>الأمونيا</c:v>
                  </c:pt>
                </c:lvl>
                <c:lvl>
                  <c:pt idx="0">
                    <c:v>الكبريت</c:v>
                  </c:pt>
                </c:lvl>
              </c:multiLvlStrCache>
            </c:multiLvlStrRef>
          </c:cat>
          <c:val>
            <c:numRef>
              <c:f>[1]سبتمبر!$AF$63:$AF$64</c:f>
              <c:numCache>
                <c:formatCode>General</c:formatCode>
                <c:ptCount val="2"/>
                <c:pt idx="0">
                  <c:v>133.57222164000001</c:v>
                </c:pt>
                <c:pt idx="1">
                  <c:v>96.542770199999993</c:v>
                </c:pt>
              </c:numCache>
            </c:numRef>
          </c:val>
        </c:ser>
        <c:ser>
          <c:idx val="1"/>
          <c:order val="2"/>
          <c:tx>
            <c:v>2013</c:v>
          </c:tx>
          <c:spPr>
            <a:solidFill>
              <a:schemeClr val="tx1">
                <a:lumMod val="75000"/>
                <a:lumOff val="25000"/>
              </a:schemeClr>
            </a:solidFill>
            <a:ln>
              <a:solidFill>
                <a:sysClr val="windowText" lastClr="000000"/>
              </a:solidFill>
            </a:ln>
          </c:spPr>
          <c:cat>
            <c:multiLvlStrRef>
              <c:f>[1]سبتمبر!$AH$63:$AI$64</c:f>
              <c:multiLvlStrCache>
                <c:ptCount val="2"/>
                <c:lvl>
                  <c:pt idx="0">
                    <c:v>الأمونيا</c:v>
                  </c:pt>
                </c:lvl>
                <c:lvl>
                  <c:pt idx="0">
                    <c:v>الكبريت</c:v>
                  </c:pt>
                </c:lvl>
              </c:multiLvlStrCache>
            </c:multiLvlStrRef>
          </c:cat>
          <c:val>
            <c:numRef>
              <c:f>[1]سبتمبر!$AE$63:$AE$64</c:f>
              <c:numCache>
                <c:formatCode>General</c:formatCode>
                <c:ptCount val="2"/>
                <c:pt idx="0">
                  <c:v>110.16435848</c:v>
                </c:pt>
                <c:pt idx="1">
                  <c:v>86.851558080000004</c:v>
                </c:pt>
              </c:numCache>
            </c:numRef>
          </c:val>
        </c:ser>
        <c:gapWidth val="400"/>
        <c:axId val="87837696"/>
        <c:axId val="87884544"/>
      </c:barChart>
      <c:catAx>
        <c:axId val="87837696"/>
        <c:scaling>
          <c:orientation val="maxMin"/>
        </c:scaling>
        <c:axPos val="b"/>
        <c:majorGridlines/>
        <c:tickLblPos val="nextTo"/>
        <c:txPr>
          <a:bodyPr/>
          <a:lstStyle/>
          <a:p>
            <a:pPr>
              <a:defRPr sz="800" b="1"/>
            </a:pPr>
            <a:endParaRPr lang="fr-FR"/>
          </a:p>
        </c:txPr>
        <c:crossAx val="87884544"/>
        <c:crosses val="autoZero"/>
        <c:auto val="1"/>
        <c:lblAlgn val="ctr"/>
        <c:lblOffset val="100"/>
      </c:catAx>
      <c:valAx>
        <c:axId val="87884544"/>
        <c:scaling>
          <c:orientation val="minMax"/>
          <c:max val="150"/>
          <c:min val="0"/>
        </c:scaling>
        <c:axPos val="r"/>
        <c:majorGridlines/>
        <c:title>
          <c:tx>
            <c:rich>
              <a:bodyPr rot="0" vert="horz"/>
              <a:lstStyle/>
              <a:p>
                <a:pPr>
                  <a:defRPr sz="800"/>
                </a:pPr>
                <a:r>
                  <a:rPr lang="ar-TN" sz="800"/>
                  <a:t>مليون دولاراا</a:t>
                </a:r>
                <a:endParaRPr lang="fr-FR" sz="800"/>
              </a:p>
            </c:rich>
          </c:tx>
          <c:layout>
            <c:manualLayout>
              <c:xMode val="edge"/>
              <c:yMode val="edge"/>
              <c:x val="0.84765742755034112"/>
              <c:y val="5.8296017506859713E-2"/>
            </c:manualLayout>
          </c:layout>
        </c:title>
        <c:numFmt formatCode="General" sourceLinked="1"/>
        <c:tickLblPos val="nextTo"/>
        <c:txPr>
          <a:bodyPr/>
          <a:lstStyle/>
          <a:p>
            <a:pPr>
              <a:defRPr sz="900" b="1"/>
            </a:pPr>
            <a:endParaRPr lang="fr-FR"/>
          </a:p>
        </c:txPr>
        <c:crossAx val="87837696"/>
        <c:crosses val="autoZero"/>
        <c:crossBetween val="between"/>
        <c:majorUnit val="50"/>
      </c:valAx>
      <c:spPr>
        <a:ln>
          <a:solidFill>
            <a:schemeClr val="tx1">
              <a:lumMod val="50000"/>
              <a:lumOff val="50000"/>
            </a:schemeClr>
          </a:solidFill>
        </a:ln>
      </c:spPr>
    </c:plotArea>
    <c:legend>
      <c:legendPos val="t"/>
      <c:layout>
        <c:manualLayout>
          <c:xMode val="edge"/>
          <c:yMode val="edge"/>
          <c:x val="0.24516384780133488"/>
          <c:y val="0.19781045358291396"/>
          <c:w val="0.34396790636825864"/>
          <c:h val="0.18153038104774244"/>
        </c:manualLayout>
      </c:layout>
      <c:txPr>
        <a:bodyPr/>
        <a:lstStyle/>
        <a:p>
          <a:pPr>
            <a:defRPr sz="900" b="1"/>
          </a:pPr>
          <a:endParaRPr lang="fr-FR"/>
        </a:p>
      </c:txPr>
    </c:legend>
    <c:plotVisOnly val="1"/>
  </c:chart>
  <c:spPr>
    <a:solidFill>
      <a:sysClr val="window" lastClr="FFFFFF">
        <a:lumMod val="95000"/>
      </a:sysClr>
    </a:solidFill>
    <a:ln w="19050">
      <a:solidFill>
        <a:sysClr val="windowText" lastClr="000000"/>
      </a:solidFill>
    </a:ln>
  </c:spPr>
  <c:printSettings>
    <c:headerFooter/>
    <c:pageMargins b="0.75000000000000944" l="0.70000000000000062" r="0.70000000000000062" t="0.75000000000000944"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lang val="fr-FR"/>
  <c:chart>
    <c:title>
      <c:tx>
        <c:rich>
          <a:bodyPr/>
          <a:lstStyle/>
          <a:p>
            <a:pPr>
              <a:defRPr sz="1400">
                <a:cs typeface="Traditional Arabic" pitchFamily="2" charset="-78"/>
              </a:defRPr>
            </a:pPr>
            <a:r>
              <a:rPr lang="ar-TN" sz="1400">
                <a:cs typeface="Traditional Arabic" pitchFamily="2" charset="-78"/>
              </a:rPr>
              <a:t>تطوّر رقمي</a:t>
            </a:r>
            <a:r>
              <a:rPr lang="ar-TN" sz="1400" baseline="0">
                <a:cs typeface="Traditional Arabic" pitchFamily="2" charset="-78"/>
              </a:rPr>
              <a:t> المعاملات إلى موفى سبتمبر</a:t>
            </a:r>
            <a:endParaRPr lang="fr-FR" sz="1400">
              <a:cs typeface="Traditional Arabic" pitchFamily="2" charset="-78"/>
            </a:endParaRPr>
          </a:p>
        </c:rich>
      </c:tx>
      <c:layout>
        <c:manualLayout>
          <c:xMode val="edge"/>
          <c:yMode val="edge"/>
          <c:x val="0.22128278397237144"/>
          <c:y val="9.204911839594862E-3"/>
        </c:manualLayout>
      </c:layout>
    </c:title>
    <c:plotArea>
      <c:layout>
        <c:manualLayout>
          <c:layoutTarget val="inner"/>
          <c:xMode val="edge"/>
          <c:yMode val="edge"/>
          <c:x val="3.2570499027121481E-2"/>
          <c:y val="0.14646502748425846"/>
          <c:w val="0.86517094903130776"/>
          <c:h val="0.71782691699498391"/>
        </c:manualLayout>
      </c:layout>
      <c:barChart>
        <c:barDir val="col"/>
        <c:grouping val="clustered"/>
        <c:ser>
          <c:idx val="0"/>
          <c:order val="0"/>
          <c:tx>
            <c:v>الإجمالي</c:v>
          </c:tx>
          <c:spPr>
            <a:solidFill>
              <a:schemeClr val="bg1"/>
            </a:solidFill>
            <a:ln w="12700">
              <a:solidFill>
                <a:sysClr val="windowText" lastClr="000000"/>
              </a:solidFill>
            </a:ln>
          </c:spPr>
          <c:cat>
            <c:numRef>
              <c:f>[1]سبتمبر!$AE$15:$AG$15</c:f>
              <c:numCache>
                <c:formatCode>General</c:formatCode>
                <c:ptCount val="3"/>
                <c:pt idx="0">
                  <c:v>2013</c:v>
                </c:pt>
                <c:pt idx="1">
                  <c:v>2012</c:v>
                </c:pt>
                <c:pt idx="2">
                  <c:v>2010</c:v>
                </c:pt>
              </c:numCache>
            </c:numRef>
          </c:cat>
          <c:val>
            <c:numRef>
              <c:f>[1]سبتمبر!$AE$22:$AG$22</c:f>
              <c:numCache>
                <c:formatCode>General</c:formatCode>
                <c:ptCount val="3"/>
                <c:pt idx="0">
                  <c:v>813.31569500000001</c:v>
                </c:pt>
                <c:pt idx="1">
                  <c:v>891.90037500000005</c:v>
                </c:pt>
                <c:pt idx="2">
                  <c:v>1082.788</c:v>
                </c:pt>
              </c:numCache>
            </c:numRef>
          </c:val>
        </c:ser>
        <c:ser>
          <c:idx val="1"/>
          <c:order val="1"/>
          <c:tx>
            <c:v>التصدير</c:v>
          </c:tx>
          <c:spPr>
            <a:solidFill>
              <a:schemeClr val="tx2">
                <a:lumMod val="40000"/>
                <a:lumOff val="60000"/>
              </a:schemeClr>
            </a:solidFill>
            <a:ln w="12700">
              <a:solidFill>
                <a:schemeClr val="tx1"/>
              </a:solidFill>
            </a:ln>
          </c:spPr>
          <c:cat>
            <c:numRef>
              <c:f>[1]سبتمبر!$AE$15:$AG$15</c:f>
              <c:numCache>
                <c:formatCode>General</c:formatCode>
                <c:ptCount val="3"/>
                <c:pt idx="0">
                  <c:v>2013</c:v>
                </c:pt>
                <c:pt idx="1">
                  <c:v>2012</c:v>
                </c:pt>
                <c:pt idx="2">
                  <c:v>2010</c:v>
                </c:pt>
              </c:numCache>
            </c:numRef>
          </c:cat>
          <c:val>
            <c:numRef>
              <c:f>[1]سبتمبر!$AE$23:$AG$23</c:f>
              <c:numCache>
                <c:formatCode>General</c:formatCode>
                <c:ptCount val="3"/>
                <c:pt idx="0">
                  <c:v>691.63709500000004</c:v>
                </c:pt>
                <c:pt idx="1">
                  <c:v>757.91193099999998</c:v>
                </c:pt>
                <c:pt idx="2">
                  <c:v>967.66800000000001</c:v>
                </c:pt>
              </c:numCache>
            </c:numRef>
          </c:val>
        </c:ser>
        <c:gapWidth val="451"/>
        <c:overlap val="1"/>
        <c:axId val="87909888"/>
        <c:axId val="87911424"/>
      </c:barChart>
      <c:catAx>
        <c:axId val="87909888"/>
        <c:scaling>
          <c:orientation val="minMax"/>
        </c:scaling>
        <c:axPos val="b"/>
        <c:majorGridlines/>
        <c:numFmt formatCode="General" sourceLinked="1"/>
        <c:tickLblPos val="nextTo"/>
        <c:txPr>
          <a:bodyPr/>
          <a:lstStyle/>
          <a:p>
            <a:pPr>
              <a:defRPr b="1"/>
            </a:pPr>
            <a:endParaRPr lang="fr-FR"/>
          </a:p>
        </c:txPr>
        <c:crossAx val="87911424"/>
        <c:crosses val="autoZero"/>
        <c:auto val="1"/>
        <c:lblAlgn val="ctr"/>
        <c:lblOffset val="100"/>
      </c:catAx>
      <c:valAx>
        <c:axId val="87911424"/>
        <c:scaling>
          <c:orientation val="minMax"/>
          <c:max val="1200"/>
          <c:min val="0"/>
        </c:scaling>
        <c:axPos val="l"/>
        <c:majorGridlines/>
        <c:title>
          <c:tx>
            <c:rich>
              <a:bodyPr rot="0" vert="horz"/>
              <a:lstStyle/>
              <a:p>
                <a:pPr>
                  <a:defRPr sz="800"/>
                </a:pPr>
                <a:r>
                  <a:rPr lang="ar-TN" sz="800"/>
                  <a:t>مليون دولارا</a:t>
                </a:r>
                <a:endParaRPr lang="fr-FR" sz="800"/>
              </a:p>
            </c:rich>
          </c:tx>
          <c:layout>
            <c:manualLayout>
              <c:xMode val="edge"/>
              <c:yMode val="edge"/>
              <c:x val="1.1790225892170703E-2"/>
              <c:y val="4.6956811937507434E-2"/>
            </c:manualLayout>
          </c:layout>
        </c:title>
        <c:numFmt formatCode="0" sourceLinked="0"/>
        <c:tickLblPos val="nextTo"/>
        <c:txPr>
          <a:bodyPr/>
          <a:lstStyle/>
          <a:p>
            <a:pPr>
              <a:defRPr sz="900" b="1"/>
            </a:pPr>
            <a:endParaRPr lang="fr-FR"/>
          </a:p>
        </c:txPr>
        <c:crossAx val="87909888"/>
        <c:crosses val="autoZero"/>
        <c:crossBetween val="between"/>
      </c:valAx>
      <c:spPr>
        <a:solidFill>
          <a:sysClr val="window" lastClr="FFFFFF"/>
        </a:solidFill>
        <a:ln>
          <a:solidFill>
            <a:schemeClr val="tx1">
              <a:lumMod val="50000"/>
              <a:lumOff val="50000"/>
            </a:schemeClr>
          </a:solidFill>
        </a:ln>
      </c:spPr>
    </c:plotArea>
    <c:legend>
      <c:legendPos val="t"/>
      <c:layout>
        <c:manualLayout>
          <c:xMode val="edge"/>
          <c:yMode val="edge"/>
          <c:x val="0.37606462649626132"/>
          <c:y val="0.15797753318421007"/>
          <c:w val="0.29892395700476804"/>
          <c:h val="8.2429220014048482E-2"/>
        </c:manualLayout>
      </c:layout>
      <c:txPr>
        <a:bodyPr/>
        <a:lstStyle/>
        <a:p>
          <a:pPr>
            <a:defRPr b="1"/>
          </a:pPr>
          <a:endParaRPr lang="fr-FR"/>
        </a:p>
      </c:txPr>
    </c:legend>
    <c:plotVisOnly val="1"/>
  </c:chart>
  <c:spPr>
    <a:solidFill>
      <a:schemeClr val="bg1">
        <a:lumMod val="95000"/>
      </a:schemeClr>
    </a:solidFill>
    <a:ln w="19050">
      <a:solidFill>
        <a:schemeClr val="tx1"/>
      </a:solidFill>
    </a:ln>
  </c:spPr>
  <c:printSettings>
    <c:headerFooter/>
    <c:pageMargins b="0.75000000000000944" l="0.70000000000000062" r="0.70000000000000062" t="0.750000000000009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fr-FR"/>
  <c:chart>
    <c:plotArea>
      <c:layout/>
      <c:barChart>
        <c:barDir val="col"/>
        <c:grouping val="clustered"/>
        <c:ser>
          <c:idx val="0"/>
          <c:order val="0"/>
          <c:spPr>
            <a:solidFill>
              <a:schemeClr val="accent5">
                <a:lumMod val="75000"/>
              </a:schemeClr>
            </a:solidFill>
            <a:ln w="38100">
              <a:solidFill>
                <a:schemeClr val="accent5"/>
              </a:solidFill>
            </a:ln>
            <a:effectLst>
              <a:outerShdw blurRad="50800" dist="38100" dir="8100000" algn="tr" rotWithShape="0">
                <a:prstClr val="black">
                  <a:alpha val="40000"/>
                </a:prstClr>
              </a:outerShdw>
            </a:effectLst>
            <a:scene3d>
              <a:camera prst="orthographicFront"/>
              <a:lightRig rig="twoPt" dir="t"/>
            </a:scene3d>
            <a:sp3d>
              <a:bevelT w="177800" h="146050"/>
              <a:bevelB w="0" h="0"/>
            </a:sp3d>
          </c:spPr>
          <c:dLbls>
            <c:dLbl>
              <c:idx val="0"/>
              <c:layout>
                <c:manualLayout>
                  <c:x val="0"/>
                  <c:y val="0.25603864734299531"/>
                </c:manualLayout>
              </c:layout>
              <c:showVal val="1"/>
            </c:dLbl>
            <c:dLbl>
              <c:idx val="1"/>
              <c:layout>
                <c:manualLayout>
                  <c:x val="1.6666666666666701E-2"/>
                  <c:y val="0.2608695652173954"/>
                </c:manualLayout>
              </c:layout>
              <c:showVal val="1"/>
            </c:dLbl>
            <c:delete val="1"/>
            <c:txPr>
              <a:bodyPr/>
              <a:lstStyle/>
              <a:p>
                <a:pPr>
                  <a:defRPr sz="1600" b="1">
                    <a:solidFill>
                      <a:srgbClr val="66FF66"/>
                    </a:solidFill>
                  </a:defRPr>
                </a:pPr>
                <a:endParaRPr lang="fr-FR"/>
              </a:p>
            </c:txPr>
          </c:dLbls>
          <c:cat>
            <c:strRef>
              <c:f>ZDR!$E$28:$F$28</c:f>
              <c:strCache>
                <c:ptCount val="2"/>
                <c:pt idx="0">
                  <c:v>09 mois 2012</c:v>
                </c:pt>
                <c:pt idx="1">
                  <c:v>09 mois 2013</c:v>
                </c:pt>
              </c:strCache>
            </c:strRef>
          </c:cat>
          <c:val>
            <c:numRef>
              <c:f>ZDR!$E$29:$F$29</c:f>
              <c:numCache>
                <c:formatCode>0</c:formatCode>
                <c:ptCount val="2"/>
                <c:pt idx="0">
                  <c:v>1135.8</c:v>
                </c:pt>
                <c:pt idx="1">
                  <c:v>1615.9</c:v>
                </c:pt>
              </c:numCache>
            </c:numRef>
          </c:val>
        </c:ser>
        <c:axId val="87365888"/>
        <c:axId val="87966464"/>
      </c:barChart>
      <c:catAx>
        <c:axId val="87365888"/>
        <c:scaling>
          <c:orientation val="minMax"/>
        </c:scaling>
        <c:axPos val="b"/>
        <c:tickLblPos val="nextTo"/>
        <c:txPr>
          <a:bodyPr/>
          <a:lstStyle/>
          <a:p>
            <a:pPr>
              <a:defRPr sz="1100" b="1"/>
            </a:pPr>
            <a:endParaRPr lang="fr-FR"/>
          </a:p>
        </c:txPr>
        <c:crossAx val="87966464"/>
        <c:crosses val="autoZero"/>
        <c:auto val="1"/>
        <c:lblAlgn val="ctr"/>
        <c:lblOffset val="100"/>
      </c:catAx>
      <c:valAx>
        <c:axId val="87966464"/>
        <c:scaling>
          <c:orientation val="minMax"/>
        </c:scaling>
        <c:delete val="1"/>
        <c:axPos val="l"/>
        <c:numFmt formatCode="0" sourceLinked="1"/>
        <c:tickLblPos val="none"/>
        <c:crossAx val="87365888"/>
        <c:crosses val="autoZero"/>
        <c:crossBetween val="between"/>
      </c:valAx>
    </c:plotArea>
    <c:plotVisOnly val="1"/>
  </c:chart>
  <c:spPr>
    <a:ln>
      <a:noFill/>
    </a:ln>
  </c:spPr>
  <c:printSettings>
    <c:headerFooter/>
    <c:pageMargins b="0.75000000000000655" l="0.70000000000000062" r="0.70000000000000062" t="0.7500000000000065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fr-FR"/>
  <c:chart>
    <c:view3D>
      <c:rAngAx val="1"/>
    </c:view3D>
    <c:plotArea>
      <c:layout>
        <c:manualLayout>
          <c:layoutTarget val="inner"/>
          <c:xMode val="edge"/>
          <c:yMode val="edge"/>
          <c:x val="8.2494688163979507E-2"/>
          <c:y val="6.9499340751420183E-2"/>
          <c:w val="0.91750531183602047"/>
          <c:h val="0.67475657092160002"/>
        </c:manualLayout>
      </c:layout>
      <c:bar3DChart>
        <c:barDir val="col"/>
        <c:grouping val="clustered"/>
        <c:ser>
          <c:idx val="1"/>
          <c:order val="0"/>
          <c:tx>
            <c:strRef>
              <c:f>'investissements (APII)'!$E$4</c:f>
              <c:strCache>
                <c:ptCount val="1"/>
                <c:pt idx="0">
                  <c:v>9 mois 2013</c:v>
                </c:pt>
              </c:strCache>
            </c:strRef>
          </c:tx>
          <c:dLbls>
            <c:dLbl>
              <c:idx val="0"/>
              <c:layout>
                <c:manualLayout>
                  <c:x val="1.9047619047619646E-2"/>
                  <c:y val="2.8690331060330493E-17"/>
                </c:manualLayout>
              </c:layout>
              <c:showVal val="1"/>
            </c:dLbl>
            <c:dLbl>
              <c:idx val="1"/>
              <c:layout>
                <c:manualLayout>
                  <c:x val="0"/>
                  <c:y val="-6.2597809076682404E-3"/>
                </c:manualLayout>
              </c:layout>
              <c:showVal val="1"/>
            </c:dLbl>
            <c:dLbl>
              <c:idx val="5"/>
              <c:layout>
                <c:manualLayout>
                  <c:x val="-5.7875437050515241E-3"/>
                  <c:y val="1.8779342723004692E-2"/>
                </c:manualLayout>
              </c:layout>
              <c:showVal val="1"/>
            </c:dLbl>
            <c:dLbl>
              <c:idx val="6"/>
              <c:layout>
                <c:manualLayout>
                  <c:x val="2.2003657485054179E-3"/>
                  <c:y val="-1.8779342723004692E-2"/>
                </c:manualLayout>
              </c:layout>
              <c:showVal val="1"/>
            </c:dLbl>
            <c:showVal val="1"/>
          </c:dLbls>
          <c:cat>
            <c:strRef>
              <c:f>'investissements (APII)'!$B$6:$B$12</c:f>
              <c:strCache>
                <c:ptCount val="7"/>
                <c:pt idx="0">
                  <c:v>IMCCV</c:v>
                </c:pt>
                <c:pt idx="1">
                  <c:v>IAA</c:v>
                </c:pt>
                <c:pt idx="2">
                  <c:v>IME</c:v>
                </c:pt>
                <c:pt idx="3">
                  <c:v>ID</c:v>
                </c:pt>
                <c:pt idx="4">
                  <c:v>ICH</c:v>
                </c:pt>
                <c:pt idx="5">
                  <c:v>ITH</c:v>
                </c:pt>
                <c:pt idx="6">
                  <c:v>ICC</c:v>
                </c:pt>
              </c:strCache>
            </c:strRef>
          </c:cat>
          <c:val>
            <c:numRef>
              <c:f>'investissements (APII)'!$E$6:$E$12</c:f>
              <c:numCache>
                <c:formatCode>0</c:formatCode>
                <c:ptCount val="7"/>
                <c:pt idx="0">
                  <c:v>737.4</c:v>
                </c:pt>
                <c:pt idx="1">
                  <c:v>626.4</c:v>
                </c:pt>
                <c:pt idx="2">
                  <c:v>565.20000000000005</c:v>
                </c:pt>
                <c:pt idx="3">
                  <c:v>384.6</c:v>
                </c:pt>
                <c:pt idx="4">
                  <c:v>234.2</c:v>
                </c:pt>
                <c:pt idx="5">
                  <c:v>99.1</c:v>
                </c:pt>
                <c:pt idx="6">
                  <c:v>13.1</c:v>
                </c:pt>
              </c:numCache>
            </c:numRef>
          </c:val>
        </c:ser>
        <c:ser>
          <c:idx val="0"/>
          <c:order val="1"/>
          <c:tx>
            <c:strRef>
              <c:f>'investissements (APII)'!$D$4</c:f>
              <c:strCache>
                <c:ptCount val="1"/>
                <c:pt idx="0">
                  <c:v>9 mois 2012</c:v>
                </c:pt>
              </c:strCache>
            </c:strRef>
          </c:tx>
          <c:dLbls>
            <c:dLbl>
              <c:idx val="0"/>
              <c:layout>
                <c:manualLayout>
                  <c:x val="1.3485040033712693E-2"/>
                  <c:y val="-5.7380662120655464E-17"/>
                </c:manualLayout>
              </c:layout>
              <c:showVal val="1"/>
            </c:dLbl>
            <c:dLbl>
              <c:idx val="1"/>
              <c:layout>
                <c:manualLayout>
                  <c:x val="8.0188206562675241E-3"/>
                  <c:y val="-1.8779527559055143E-2"/>
                </c:manualLayout>
              </c:layout>
              <c:showVal val="1"/>
            </c:dLbl>
            <c:dLbl>
              <c:idx val="2"/>
              <c:layout>
                <c:manualLayout>
                  <c:x val="1.4965986394557845E-2"/>
                  <c:y val="-2.5039123630672996E-2"/>
                </c:manualLayout>
              </c:layout>
              <c:showVal val="1"/>
            </c:dLbl>
            <c:dLbl>
              <c:idx val="3"/>
              <c:layout>
                <c:manualLayout>
                  <c:x val="2.6505536365476492E-3"/>
                  <c:y val="-2.2222222222222251E-2"/>
                </c:manualLayout>
              </c:layout>
              <c:showVal val="1"/>
            </c:dLbl>
            <c:showVal val="1"/>
          </c:dLbls>
          <c:cat>
            <c:strRef>
              <c:f>'investissements (APII)'!$B$6:$B$12</c:f>
              <c:strCache>
                <c:ptCount val="7"/>
                <c:pt idx="0">
                  <c:v>IMCCV</c:v>
                </c:pt>
                <c:pt idx="1">
                  <c:v>IAA</c:v>
                </c:pt>
                <c:pt idx="2">
                  <c:v>IME</c:v>
                </c:pt>
                <c:pt idx="3">
                  <c:v>ID</c:v>
                </c:pt>
                <c:pt idx="4">
                  <c:v>ICH</c:v>
                </c:pt>
                <c:pt idx="5">
                  <c:v>ITH</c:v>
                </c:pt>
                <c:pt idx="6">
                  <c:v>ICC</c:v>
                </c:pt>
              </c:strCache>
            </c:strRef>
          </c:cat>
          <c:val>
            <c:numRef>
              <c:f>'investissements (APII)'!$D$6:$D$12</c:f>
              <c:numCache>
                <c:formatCode>0</c:formatCode>
                <c:ptCount val="7"/>
                <c:pt idx="0">
                  <c:v>322.7</c:v>
                </c:pt>
                <c:pt idx="1">
                  <c:v>1134.5999999999999</c:v>
                </c:pt>
                <c:pt idx="2">
                  <c:v>396.7</c:v>
                </c:pt>
                <c:pt idx="3">
                  <c:v>555.1</c:v>
                </c:pt>
                <c:pt idx="4">
                  <c:v>143.4</c:v>
                </c:pt>
                <c:pt idx="5">
                  <c:v>154.80000000000001</c:v>
                </c:pt>
                <c:pt idx="6">
                  <c:v>44.9</c:v>
                </c:pt>
              </c:numCache>
            </c:numRef>
          </c:val>
        </c:ser>
        <c:ser>
          <c:idx val="2"/>
          <c:order val="2"/>
          <c:tx>
            <c:strRef>
              <c:f>'investissements (APII)'!$C$4</c:f>
              <c:strCache>
                <c:ptCount val="1"/>
                <c:pt idx="0">
                  <c:v>9 mois 2010</c:v>
                </c:pt>
              </c:strCache>
            </c:strRef>
          </c:tx>
          <c:dLbls>
            <c:dLbl>
              <c:idx val="0"/>
              <c:layout>
                <c:manualLayout>
                  <c:x val="1.3485040033712693E-2"/>
                  <c:y val="1.2519561815336465E-2"/>
                </c:manualLayout>
              </c:layout>
              <c:showVal val="1"/>
            </c:dLbl>
            <c:txPr>
              <a:bodyPr/>
              <a:lstStyle/>
              <a:p>
                <a:pPr>
                  <a:defRPr b="1">
                    <a:solidFill>
                      <a:srgbClr val="3D8828"/>
                    </a:solidFill>
                  </a:defRPr>
                </a:pPr>
                <a:endParaRPr lang="fr-FR"/>
              </a:p>
            </c:txPr>
            <c:showVal val="1"/>
          </c:dLbls>
          <c:cat>
            <c:strRef>
              <c:f>'investissements (APII)'!$B$6:$B$12</c:f>
              <c:strCache>
                <c:ptCount val="7"/>
                <c:pt idx="0">
                  <c:v>IMCCV</c:v>
                </c:pt>
                <c:pt idx="1">
                  <c:v>IAA</c:v>
                </c:pt>
                <c:pt idx="2">
                  <c:v>IME</c:v>
                </c:pt>
                <c:pt idx="3">
                  <c:v>ID</c:v>
                </c:pt>
                <c:pt idx="4">
                  <c:v>ICH</c:v>
                </c:pt>
                <c:pt idx="5">
                  <c:v>ITH</c:v>
                </c:pt>
                <c:pt idx="6">
                  <c:v>ICC</c:v>
                </c:pt>
              </c:strCache>
            </c:strRef>
          </c:cat>
          <c:val>
            <c:numRef>
              <c:f>'investissements (APII)'!$C$6:$C$12</c:f>
              <c:numCache>
                <c:formatCode>0</c:formatCode>
                <c:ptCount val="7"/>
                <c:pt idx="0">
                  <c:v>267.89999999999998</c:v>
                </c:pt>
                <c:pt idx="1">
                  <c:v>447.3</c:v>
                </c:pt>
                <c:pt idx="2">
                  <c:v>385.9</c:v>
                </c:pt>
                <c:pt idx="3">
                  <c:v>289.10000000000002</c:v>
                </c:pt>
                <c:pt idx="4">
                  <c:v>235.5</c:v>
                </c:pt>
                <c:pt idx="5">
                  <c:v>222.2</c:v>
                </c:pt>
                <c:pt idx="6">
                  <c:v>22.7</c:v>
                </c:pt>
              </c:numCache>
            </c:numRef>
          </c:val>
        </c:ser>
        <c:shape val="cylinder"/>
        <c:axId val="88083840"/>
        <c:axId val="88102016"/>
        <c:axId val="0"/>
      </c:bar3DChart>
      <c:catAx>
        <c:axId val="88083840"/>
        <c:scaling>
          <c:orientation val="minMax"/>
        </c:scaling>
        <c:axPos val="b"/>
        <c:tickLblPos val="nextTo"/>
        <c:crossAx val="88102016"/>
        <c:crosses val="autoZero"/>
        <c:auto val="1"/>
        <c:lblAlgn val="ctr"/>
        <c:lblOffset val="100"/>
      </c:catAx>
      <c:valAx>
        <c:axId val="88102016"/>
        <c:scaling>
          <c:orientation val="minMax"/>
        </c:scaling>
        <c:axPos val="l"/>
        <c:numFmt formatCode="0" sourceLinked="1"/>
        <c:tickLblPos val="nextTo"/>
        <c:crossAx val="88083840"/>
        <c:crosses val="autoZero"/>
        <c:crossBetween val="between"/>
      </c:valAx>
    </c:plotArea>
    <c:legend>
      <c:legendPos val="b"/>
      <c:layout/>
    </c:legend>
    <c:plotVisOnly val="1"/>
  </c:chart>
  <c:printSettings>
    <c:headerFooter/>
    <c:pageMargins b="0.75000000000001465" l="0.70000000000000062" r="0.70000000000000062" t="0.75000000000001465"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fr-FR"/>
  <c:chart>
    <c:view3D>
      <c:rAngAx val="1"/>
    </c:view3D>
    <c:plotArea>
      <c:layout>
        <c:manualLayout>
          <c:layoutTarget val="inner"/>
          <c:xMode val="edge"/>
          <c:yMode val="edge"/>
          <c:x val="7.1734527039452031E-2"/>
          <c:y val="6.9499340751420183E-2"/>
          <c:w val="0.92826547296054795"/>
          <c:h val="0.64345766638325164"/>
        </c:manualLayout>
      </c:layout>
      <c:bar3DChart>
        <c:barDir val="col"/>
        <c:grouping val="clustered"/>
        <c:ser>
          <c:idx val="1"/>
          <c:order val="0"/>
          <c:tx>
            <c:strRef>
              <c:f>'investissements (APII)'!$K$4</c:f>
              <c:strCache>
                <c:ptCount val="1"/>
                <c:pt idx="0">
                  <c:v>9 اشهر 2013</c:v>
                </c:pt>
              </c:strCache>
            </c:strRef>
          </c:tx>
          <c:dLbls>
            <c:dLbl>
              <c:idx val="0"/>
              <c:layout>
                <c:manualLayout>
                  <c:x val="1.9047619047619656E-2"/>
                  <c:y val="2.8690331060330542E-17"/>
                </c:manualLayout>
              </c:layout>
              <c:showVal val="1"/>
            </c:dLbl>
            <c:dLbl>
              <c:idx val="1"/>
              <c:layout>
                <c:manualLayout>
                  <c:x val="-6.1095429109097104E-3"/>
                  <c:y val="0"/>
                </c:manualLayout>
              </c:layout>
              <c:showVal val="1"/>
            </c:dLbl>
            <c:dLbl>
              <c:idx val="5"/>
              <c:layout>
                <c:manualLayout>
                  <c:x val="-1.8557023287900246E-3"/>
                  <c:y val="0"/>
                </c:manualLayout>
              </c:layout>
              <c:showVal val="1"/>
            </c:dLbl>
            <c:dLbl>
              <c:idx val="6"/>
              <c:layout>
                <c:manualLayout>
                  <c:x val="-1.1542089066382329E-3"/>
                  <c:y val="-1.2519561815336465E-2"/>
                </c:manualLayout>
              </c:layout>
              <c:showVal val="1"/>
            </c:dLbl>
            <c:txPr>
              <a:bodyPr/>
              <a:lstStyle/>
              <a:p>
                <a:pPr>
                  <a:defRPr b="1">
                    <a:solidFill>
                      <a:srgbClr val="FF0000"/>
                    </a:solidFill>
                  </a:defRPr>
                </a:pPr>
                <a:endParaRPr lang="fr-FR"/>
              </a:p>
            </c:txPr>
            <c:showVal val="1"/>
          </c:dLbls>
          <c:cat>
            <c:strRef>
              <c:f>'investissements (APII)'!$N$6:$N$12</c:f>
              <c:strCache>
                <c:ptCount val="7"/>
                <c:pt idx="0">
                  <c:v>صناعات مواد البناء والخزف والبلور</c:v>
                </c:pt>
                <c:pt idx="1">
                  <c:v>الصناعات الغذائية</c:v>
                </c:pt>
                <c:pt idx="2">
                  <c:v>الصناعات الميكانيكية والكهربائية</c:v>
                </c:pt>
                <c:pt idx="3">
                  <c:v>الصناعات المختلفة</c:v>
                </c:pt>
                <c:pt idx="4">
                  <c:v>الصناعات الكيميائية</c:v>
                </c:pt>
                <c:pt idx="5">
                  <c:v>صناعة النسيج والملابس</c:v>
                </c:pt>
                <c:pt idx="6">
                  <c:v>صناعة الجلود والاحذية</c:v>
                </c:pt>
              </c:strCache>
            </c:strRef>
          </c:cat>
          <c:val>
            <c:numRef>
              <c:f>'investissements (APII)'!$K$6:$K$12</c:f>
              <c:numCache>
                <c:formatCode>0</c:formatCode>
                <c:ptCount val="7"/>
                <c:pt idx="0">
                  <c:v>737.4</c:v>
                </c:pt>
                <c:pt idx="1">
                  <c:v>626.4</c:v>
                </c:pt>
                <c:pt idx="2">
                  <c:v>565.20000000000005</c:v>
                </c:pt>
                <c:pt idx="3">
                  <c:v>384.6</c:v>
                </c:pt>
                <c:pt idx="4">
                  <c:v>234.2</c:v>
                </c:pt>
                <c:pt idx="5">
                  <c:v>99.1</c:v>
                </c:pt>
                <c:pt idx="6">
                  <c:v>13.1</c:v>
                </c:pt>
              </c:numCache>
            </c:numRef>
          </c:val>
        </c:ser>
        <c:ser>
          <c:idx val="0"/>
          <c:order val="1"/>
          <c:tx>
            <c:strRef>
              <c:f>'investissements (APII)'!$L$4</c:f>
              <c:strCache>
                <c:ptCount val="1"/>
                <c:pt idx="0">
                  <c:v>9 اشهر 2012</c:v>
                </c:pt>
              </c:strCache>
            </c:strRef>
          </c:tx>
          <c:dLbls>
            <c:dLbl>
              <c:idx val="0"/>
              <c:layout>
                <c:manualLayout>
                  <c:x val="7.3517760998561537E-3"/>
                  <c:y val="0"/>
                </c:manualLayout>
              </c:layout>
              <c:showVal val="1"/>
            </c:dLbl>
            <c:dLbl>
              <c:idx val="1"/>
              <c:layout>
                <c:manualLayout>
                  <c:x val="7.5240235627630804E-3"/>
                  <c:y val="-6.2597809076682404E-3"/>
                </c:manualLayout>
              </c:layout>
              <c:showVal val="1"/>
            </c:dLbl>
            <c:dLbl>
              <c:idx val="2"/>
              <c:layout>
                <c:manualLayout>
                  <c:x val="8.2048214199097799E-3"/>
                  <c:y val="-1.8779342723004692E-2"/>
                </c:manualLayout>
              </c:layout>
              <c:showVal val="1"/>
            </c:dLbl>
            <c:dLbl>
              <c:idx val="3"/>
              <c:layout>
                <c:manualLayout>
                  <c:x val="8.7003292966202767E-3"/>
                  <c:y val="0"/>
                </c:manualLayout>
              </c:layout>
              <c:showVal val="1"/>
            </c:dLbl>
            <c:dLbl>
              <c:idx val="4"/>
              <c:layout>
                <c:manualLayout>
                  <c:x val="5.4757015742642537E-3"/>
                  <c:y val="0"/>
                </c:manualLayout>
              </c:layout>
              <c:showVal val="1"/>
            </c:dLbl>
            <c:txPr>
              <a:bodyPr/>
              <a:lstStyle/>
              <a:p>
                <a:pPr>
                  <a:defRPr b="1">
                    <a:solidFill>
                      <a:srgbClr val="0070C0"/>
                    </a:solidFill>
                  </a:defRPr>
                </a:pPr>
                <a:endParaRPr lang="fr-FR"/>
              </a:p>
            </c:txPr>
            <c:showVal val="1"/>
          </c:dLbls>
          <c:cat>
            <c:strRef>
              <c:f>'investissements (APII)'!$N$6:$N$12</c:f>
              <c:strCache>
                <c:ptCount val="7"/>
                <c:pt idx="0">
                  <c:v>صناعات مواد البناء والخزف والبلور</c:v>
                </c:pt>
                <c:pt idx="1">
                  <c:v>الصناعات الغذائية</c:v>
                </c:pt>
                <c:pt idx="2">
                  <c:v>الصناعات الميكانيكية والكهربائية</c:v>
                </c:pt>
                <c:pt idx="3">
                  <c:v>الصناعات المختلفة</c:v>
                </c:pt>
                <c:pt idx="4">
                  <c:v>الصناعات الكيميائية</c:v>
                </c:pt>
                <c:pt idx="5">
                  <c:v>صناعة النسيج والملابس</c:v>
                </c:pt>
                <c:pt idx="6">
                  <c:v>صناعة الجلود والاحذية</c:v>
                </c:pt>
              </c:strCache>
            </c:strRef>
          </c:cat>
          <c:val>
            <c:numRef>
              <c:f>'investissements (APII)'!$L$6:$L$12</c:f>
              <c:numCache>
                <c:formatCode>0</c:formatCode>
                <c:ptCount val="7"/>
                <c:pt idx="0">
                  <c:v>322.7</c:v>
                </c:pt>
                <c:pt idx="1">
                  <c:v>1134.5999999999999</c:v>
                </c:pt>
                <c:pt idx="2">
                  <c:v>396.7</c:v>
                </c:pt>
                <c:pt idx="3">
                  <c:v>555.1</c:v>
                </c:pt>
                <c:pt idx="4">
                  <c:v>143.4</c:v>
                </c:pt>
                <c:pt idx="5">
                  <c:v>154.80000000000001</c:v>
                </c:pt>
                <c:pt idx="6">
                  <c:v>44.9</c:v>
                </c:pt>
              </c:numCache>
            </c:numRef>
          </c:val>
        </c:ser>
        <c:ser>
          <c:idx val="2"/>
          <c:order val="2"/>
          <c:tx>
            <c:strRef>
              <c:f>'investissements (APII)'!$M$4</c:f>
              <c:strCache>
                <c:ptCount val="1"/>
                <c:pt idx="0">
                  <c:v>9 اشهر 2010</c:v>
                </c:pt>
              </c:strCache>
            </c:strRef>
          </c:tx>
          <c:dLbls>
            <c:dLbl>
              <c:idx val="0"/>
              <c:layout>
                <c:manualLayout>
                  <c:x val="1.3689253935660509E-2"/>
                  <c:y val="5.7380662120655464E-17"/>
                </c:manualLayout>
              </c:layout>
              <c:showVal val="1"/>
            </c:dLbl>
            <c:dLbl>
              <c:idx val="1"/>
              <c:layout>
                <c:manualLayout>
                  <c:x val="9.5824777549624266E-3"/>
                  <c:y val="0"/>
                </c:manualLayout>
              </c:layout>
              <c:showVal val="1"/>
            </c:dLbl>
            <c:dLbl>
              <c:idx val="2"/>
              <c:layout>
                <c:manualLayout>
                  <c:x val="9.5824777549624266E-3"/>
                  <c:y val="0"/>
                </c:manualLayout>
              </c:layout>
              <c:showVal val="1"/>
            </c:dLbl>
            <c:dLbl>
              <c:idx val="3"/>
              <c:layout>
                <c:manualLayout>
                  <c:x val="9.5824777549624266E-3"/>
                  <c:y val="6.259780907668289E-3"/>
                </c:manualLayout>
              </c:layout>
              <c:showVal val="1"/>
            </c:dLbl>
            <c:dLbl>
              <c:idx val="4"/>
              <c:layout>
                <c:manualLayout>
                  <c:x val="6.8446269678302529E-3"/>
                  <c:y val="6.2597809076682404E-3"/>
                </c:manualLayout>
              </c:layout>
              <c:showVal val="1"/>
            </c:dLbl>
            <c:txPr>
              <a:bodyPr/>
              <a:lstStyle/>
              <a:p>
                <a:pPr>
                  <a:defRPr b="1">
                    <a:solidFill>
                      <a:srgbClr val="3D8828"/>
                    </a:solidFill>
                  </a:defRPr>
                </a:pPr>
                <a:endParaRPr lang="fr-FR"/>
              </a:p>
            </c:txPr>
            <c:showVal val="1"/>
          </c:dLbls>
          <c:cat>
            <c:strRef>
              <c:f>'investissements (APII)'!$N$6:$N$12</c:f>
              <c:strCache>
                <c:ptCount val="7"/>
                <c:pt idx="0">
                  <c:v>صناعات مواد البناء والخزف والبلور</c:v>
                </c:pt>
                <c:pt idx="1">
                  <c:v>الصناعات الغذائية</c:v>
                </c:pt>
                <c:pt idx="2">
                  <c:v>الصناعات الميكانيكية والكهربائية</c:v>
                </c:pt>
                <c:pt idx="3">
                  <c:v>الصناعات المختلفة</c:v>
                </c:pt>
                <c:pt idx="4">
                  <c:v>الصناعات الكيميائية</c:v>
                </c:pt>
                <c:pt idx="5">
                  <c:v>صناعة النسيج والملابس</c:v>
                </c:pt>
                <c:pt idx="6">
                  <c:v>صناعة الجلود والاحذية</c:v>
                </c:pt>
              </c:strCache>
            </c:strRef>
          </c:cat>
          <c:val>
            <c:numRef>
              <c:f>'investissements (APII)'!$M$6:$M$12</c:f>
              <c:numCache>
                <c:formatCode>0</c:formatCode>
                <c:ptCount val="7"/>
                <c:pt idx="0">
                  <c:v>267.89999999999998</c:v>
                </c:pt>
                <c:pt idx="1">
                  <c:v>447.3</c:v>
                </c:pt>
                <c:pt idx="2">
                  <c:v>385.9</c:v>
                </c:pt>
                <c:pt idx="3">
                  <c:v>289.10000000000002</c:v>
                </c:pt>
                <c:pt idx="4">
                  <c:v>235.5</c:v>
                </c:pt>
                <c:pt idx="5">
                  <c:v>222.2</c:v>
                </c:pt>
                <c:pt idx="6">
                  <c:v>22.7</c:v>
                </c:pt>
              </c:numCache>
            </c:numRef>
          </c:val>
        </c:ser>
        <c:shape val="cylinder"/>
        <c:axId val="88141184"/>
        <c:axId val="88949888"/>
        <c:axId val="0"/>
      </c:bar3DChart>
      <c:catAx>
        <c:axId val="88141184"/>
        <c:scaling>
          <c:orientation val="minMax"/>
        </c:scaling>
        <c:axPos val="b"/>
        <c:tickLblPos val="nextTo"/>
        <c:crossAx val="88949888"/>
        <c:crosses val="autoZero"/>
        <c:auto val="1"/>
        <c:lblAlgn val="ctr"/>
        <c:lblOffset val="100"/>
      </c:catAx>
      <c:valAx>
        <c:axId val="88949888"/>
        <c:scaling>
          <c:orientation val="minMax"/>
        </c:scaling>
        <c:axPos val="l"/>
        <c:numFmt formatCode="0" sourceLinked="1"/>
        <c:tickLblPos val="nextTo"/>
        <c:crossAx val="88141184"/>
        <c:crosses val="autoZero"/>
        <c:crossBetween val="between"/>
      </c:valAx>
    </c:plotArea>
    <c:plotVisOnly val="1"/>
  </c:chart>
  <c:printSettings>
    <c:headerFooter/>
    <c:pageMargins b="0.75000000000001465" l="0.70000000000000062" r="0.70000000000000062" t="0.75000000000001465"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lang val="fr-FR"/>
  <c:chart>
    <c:title/>
    <c:plotArea>
      <c:layout/>
      <c:barChart>
        <c:barDir val="col"/>
        <c:grouping val="clustered"/>
        <c:ser>
          <c:idx val="0"/>
          <c:order val="0"/>
          <c:tx>
            <c:strRef>
              <c:f>'investissements (APII)'!$AH$57:$AI$57</c:f>
              <c:strCache>
                <c:ptCount val="1"/>
              </c:strCache>
            </c:strRef>
          </c:tx>
          <c:dLbls>
            <c:txPr>
              <a:bodyPr/>
              <a:lstStyle/>
              <a:p>
                <a:pPr>
                  <a:defRPr b="1"/>
                </a:pPr>
                <a:endParaRPr lang="fr-FR"/>
              </a:p>
            </c:txPr>
            <c:showVal val="1"/>
          </c:dLbls>
          <c:cat>
            <c:strRef>
              <c:f>'investissements (APII)'!$AJ$56:$AK$56</c:f>
              <c:strCache>
                <c:ptCount val="2"/>
                <c:pt idx="0">
                  <c:v>5 أشهر 2013</c:v>
                </c:pt>
                <c:pt idx="1">
                  <c:v>5 أشهر 2012</c:v>
                </c:pt>
              </c:strCache>
            </c:strRef>
          </c:cat>
          <c:val>
            <c:numRef>
              <c:f>'investissements (APII)'!$AJ$57:$AK$57</c:f>
              <c:numCache>
                <c:formatCode>General</c:formatCode>
                <c:ptCount val="2"/>
                <c:pt idx="0">
                  <c:v>1185.4000000000001</c:v>
                </c:pt>
                <c:pt idx="1">
                  <c:v>689.8</c:v>
                </c:pt>
              </c:numCache>
            </c:numRef>
          </c:val>
        </c:ser>
        <c:axId val="88992384"/>
        <c:axId val="94835072"/>
      </c:barChart>
      <c:catAx>
        <c:axId val="88992384"/>
        <c:scaling>
          <c:orientation val="minMax"/>
        </c:scaling>
        <c:axPos val="b"/>
        <c:tickLblPos val="nextTo"/>
        <c:crossAx val="94835072"/>
        <c:crosses val="autoZero"/>
        <c:auto val="1"/>
        <c:lblAlgn val="ctr"/>
        <c:lblOffset val="100"/>
      </c:catAx>
      <c:valAx>
        <c:axId val="94835072"/>
        <c:scaling>
          <c:orientation val="minMax"/>
        </c:scaling>
        <c:axPos val="l"/>
        <c:numFmt formatCode="General" sourceLinked="1"/>
        <c:tickLblPos val="nextTo"/>
        <c:crossAx val="88992384"/>
        <c:crosses val="autoZero"/>
        <c:crossBetween val="between"/>
      </c:valAx>
    </c:plotArea>
    <c:plotVisOnly val="1"/>
  </c:chart>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fr-FR"/>
  <c:chart>
    <c:view3D>
      <c:depthPercent val="100"/>
      <c:rAngAx val="1"/>
    </c:view3D>
    <c:plotArea>
      <c:layout/>
      <c:bar3DChart>
        <c:barDir val="col"/>
        <c:grouping val="stacked"/>
        <c:ser>
          <c:idx val="0"/>
          <c:order val="0"/>
          <c:tx>
            <c:strRef>
              <c:f>energie!$I$14</c:f>
              <c:strCache>
                <c:ptCount val="1"/>
                <c:pt idx="0">
                  <c:v>المواد النفطية</c:v>
                </c:pt>
              </c:strCache>
            </c:strRef>
          </c:tx>
          <c:spPr>
            <a:solidFill>
              <a:srgbClr val="FFC000"/>
            </a:solidFill>
          </c:spPr>
          <c:dLbls>
            <c:txPr>
              <a:bodyPr/>
              <a:lstStyle/>
              <a:p>
                <a:pPr>
                  <a:defRPr sz="1200" b="1">
                    <a:solidFill>
                      <a:sysClr val="windowText" lastClr="000000"/>
                    </a:solidFill>
                  </a:defRPr>
                </a:pPr>
                <a:endParaRPr lang="fr-FR"/>
              </a:p>
            </c:txPr>
            <c:showVal val="1"/>
          </c:dLbls>
          <c:cat>
            <c:strRef>
              <c:f>energie!$G$4</c:f>
              <c:strCache>
                <c:ptCount val="1"/>
                <c:pt idx="0">
                  <c:v>9 أشهر 2013</c:v>
                </c:pt>
              </c:strCache>
            </c:strRef>
          </c:cat>
          <c:val>
            <c:numRef>
              <c:f>energie!$G$14</c:f>
              <c:numCache>
                <c:formatCode>0</c:formatCode>
                <c:ptCount val="1"/>
                <c:pt idx="0">
                  <c:v>2907.3232200000002</c:v>
                </c:pt>
              </c:numCache>
            </c:numRef>
          </c:val>
        </c:ser>
        <c:ser>
          <c:idx val="1"/>
          <c:order val="1"/>
          <c:tx>
            <c:strRef>
              <c:f>energie!$I$15</c:f>
              <c:strCache>
                <c:ptCount val="1"/>
                <c:pt idx="0">
                  <c:v>الغاز الطبيعي</c:v>
                </c:pt>
              </c:strCache>
            </c:strRef>
          </c:tx>
          <c:spPr>
            <a:solidFill>
              <a:schemeClr val="tx2">
                <a:lumMod val="75000"/>
              </a:schemeClr>
            </a:solidFill>
            <a:effectLst>
              <a:outerShdw dist="50800" sx="16000" sy="16000" algn="ctr" rotWithShape="0">
                <a:srgbClr val="000000"/>
              </a:outerShdw>
            </a:effectLst>
            <a:scene3d>
              <a:camera prst="orthographicFront"/>
              <a:lightRig rig="threePt" dir="t"/>
            </a:scene3d>
            <a:sp3d>
              <a:bevelT h="95250"/>
            </a:sp3d>
          </c:spPr>
          <c:dLbls>
            <c:txPr>
              <a:bodyPr/>
              <a:lstStyle/>
              <a:p>
                <a:pPr>
                  <a:defRPr sz="1200" b="1">
                    <a:solidFill>
                      <a:schemeClr val="bg1"/>
                    </a:solidFill>
                  </a:defRPr>
                </a:pPr>
                <a:endParaRPr lang="fr-FR"/>
              </a:p>
            </c:txPr>
            <c:showVal val="1"/>
          </c:dLbls>
          <c:cat>
            <c:strRef>
              <c:f>energie!$G$4</c:f>
              <c:strCache>
                <c:ptCount val="1"/>
                <c:pt idx="0">
                  <c:v>9 أشهر 2013</c:v>
                </c:pt>
              </c:strCache>
            </c:strRef>
          </c:cat>
          <c:val>
            <c:numRef>
              <c:f>energie!$G$15</c:f>
              <c:numCache>
                <c:formatCode>0</c:formatCode>
                <c:ptCount val="1"/>
                <c:pt idx="0">
                  <c:v>3608.3069999999998</c:v>
                </c:pt>
              </c:numCache>
            </c:numRef>
          </c:val>
        </c:ser>
        <c:shape val="cylinder"/>
        <c:axId val="85201280"/>
        <c:axId val="85202816"/>
        <c:axId val="0"/>
      </c:bar3DChart>
      <c:catAx>
        <c:axId val="85201280"/>
        <c:scaling>
          <c:orientation val="minMax"/>
        </c:scaling>
        <c:axPos val="b"/>
        <c:tickLblPos val="nextTo"/>
        <c:crossAx val="85202816"/>
        <c:crosses val="autoZero"/>
        <c:auto val="1"/>
        <c:lblAlgn val="ctr"/>
        <c:lblOffset val="100"/>
      </c:catAx>
      <c:valAx>
        <c:axId val="85202816"/>
        <c:scaling>
          <c:orientation val="minMax"/>
        </c:scaling>
        <c:delete val="1"/>
        <c:axPos val="l"/>
        <c:numFmt formatCode="0" sourceLinked="1"/>
        <c:tickLblPos val="none"/>
        <c:crossAx val="85201280"/>
        <c:crosses val="autoZero"/>
        <c:crossBetween val="between"/>
      </c:valAx>
    </c:plotArea>
    <c:legend>
      <c:legendPos val="l"/>
      <c:layout/>
    </c:legend>
    <c:plotVisOnly val="1"/>
  </c:chart>
  <c:spPr>
    <a:ln>
      <a:noFill/>
    </a:ln>
  </c:spPr>
  <c:printSettings>
    <c:headerFooter/>
    <c:pageMargins b="0.75000000000000999" l="0.70000000000000062" r="0.70000000000000062" t="0.75000000000000999"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fr-FR"/>
  <c:chart>
    <c:autoTitleDeleted val="1"/>
    <c:view3D>
      <c:depthPercent val="100"/>
      <c:rAngAx val="1"/>
    </c:view3D>
    <c:floor>
      <c:spPr>
        <a:solidFill>
          <a:srgbClr val="EEECE1"/>
        </a:solidFill>
      </c:spPr>
    </c:floor>
    <c:sideWall>
      <c:spPr>
        <a:solidFill>
          <a:schemeClr val="bg2">
            <a:lumMod val="90000"/>
          </a:schemeClr>
        </a:solidFill>
        <a:ln>
          <a:noFill/>
        </a:ln>
      </c:spPr>
    </c:sideWall>
    <c:backWall>
      <c:spPr>
        <a:solidFill>
          <a:schemeClr val="bg2">
            <a:lumMod val="90000"/>
          </a:schemeClr>
        </a:solidFill>
        <a:ln>
          <a:noFill/>
        </a:ln>
      </c:spPr>
    </c:backWall>
    <c:plotArea>
      <c:layout>
        <c:manualLayout>
          <c:layoutTarget val="inner"/>
          <c:xMode val="edge"/>
          <c:yMode val="edge"/>
          <c:x val="5.0418921098550083E-2"/>
          <c:y val="2.3032463047382223E-2"/>
          <c:w val="0.94890419947506566"/>
          <c:h val="0.80448308544764024"/>
        </c:manualLayout>
      </c:layout>
      <c:bar3DChart>
        <c:barDir val="col"/>
        <c:grouping val="clustered"/>
        <c:ser>
          <c:idx val="0"/>
          <c:order val="0"/>
          <c:tx>
            <c:strRef>
              <c:f>'balance commerciale'!$P$16</c:f>
              <c:strCache>
                <c:ptCount val="1"/>
                <c:pt idx="0">
                  <c:v>Ind. Man</c:v>
                </c:pt>
              </c:strCache>
            </c:strRef>
          </c:tx>
          <c:spPr>
            <a:solidFill>
              <a:srgbClr val="F79646">
                <a:lumMod val="75000"/>
              </a:srgbClr>
            </a:solidFill>
            <a:ln w="9525">
              <a:solidFill>
                <a:schemeClr val="tx1">
                  <a:lumMod val="85000"/>
                  <a:lumOff val="15000"/>
                </a:schemeClr>
              </a:solidFill>
            </a:ln>
            <a:effectLst>
              <a:innerShdw blurRad="1079500" dist="50800" dir="13500000">
                <a:srgbClr val="1F497D">
                  <a:alpha val="0"/>
                </a:srgbClr>
              </a:innerShdw>
            </a:effectLst>
          </c:spPr>
          <c:dLbls>
            <c:dLbl>
              <c:idx val="0"/>
              <c:layout>
                <c:manualLayout>
                  <c:x val="0"/>
                  <c:y val="-4.1666666666666664E-2"/>
                </c:manualLayout>
              </c:layout>
              <c:showVal val="1"/>
            </c:dLbl>
            <c:dLbl>
              <c:idx val="1"/>
              <c:layout>
                <c:manualLayout>
                  <c:x val="1.8340210912425495E-2"/>
                  <c:y val="-6.6501810088980887E-2"/>
                </c:manualLayout>
              </c:layout>
              <c:showVal val="1"/>
            </c:dLbl>
            <c:dLbl>
              <c:idx val="2"/>
              <c:layout>
                <c:manualLayout>
                  <c:x val="8.3333333333333367E-3"/>
                  <c:y val="-4.1666666666666664E-2"/>
                </c:manualLayout>
              </c:layout>
              <c:showVal val="1"/>
            </c:dLbl>
            <c:dLbl>
              <c:idx val="3"/>
              <c:layout>
                <c:manualLayout>
                  <c:x val="1.9444444444444445E-2"/>
                  <c:y val="-4.1666666666666664E-2"/>
                </c:manualLayout>
              </c:layout>
              <c:showVal val="1"/>
            </c:dLbl>
            <c:txPr>
              <a:bodyPr/>
              <a:lstStyle/>
              <a:p>
                <a:pPr>
                  <a:defRPr sz="1600" b="1"/>
                </a:pPr>
                <a:endParaRPr lang="fr-FR"/>
              </a:p>
            </c:txPr>
            <c:showVal val="1"/>
          </c:dLbls>
          <c:cat>
            <c:strRef>
              <c:f>'balance commerciale'!$Q$15:$S$15</c:f>
              <c:strCache>
                <c:ptCount val="3"/>
                <c:pt idx="0">
                  <c:v>09 mois 2010</c:v>
                </c:pt>
                <c:pt idx="1">
                  <c:v>09 mois 2012</c:v>
                </c:pt>
                <c:pt idx="2">
                  <c:v>09 mois 2013</c:v>
                </c:pt>
              </c:strCache>
            </c:strRef>
          </c:cat>
          <c:val>
            <c:numRef>
              <c:f>'balance commerciale'!$Q$16:$S$16</c:f>
              <c:numCache>
                <c:formatCode>0</c:formatCode>
                <c:ptCount val="3"/>
                <c:pt idx="0" formatCode="General">
                  <c:v>13984</c:v>
                </c:pt>
                <c:pt idx="1">
                  <c:v>15698</c:v>
                </c:pt>
                <c:pt idx="2">
                  <c:v>16771</c:v>
                </c:pt>
              </c:numCache>
            </c:numRef>
          </c:val>
        </c:ser>
        <c:shape val="box"/>
        <c:axId val="95383552"/>
        <c:axId val="95385088"/>
        <c:axId val="0"/>
      </c:bar3DChart>
      <c:catAx>
        <c:axId val="95383552"/>
        <c:scaling>
          <c:orientation val="minMax"/>
        </c:scaling>
        <c:axPos val="b"/>
        <c:tickLblPos val="nextTo"/>
        <c:txPr>
          <a:bodyPr/>
          <a:lstStyle/>
          <a:p>
            <a:pPr>
              <a:defRPr sz="1600"/>
            </a:pPr>
            <a:endParaRPr lang="fr-FR"/>
          </a:p>
        </c:txPr>
        <c:crossAx val="95385088"/>
        <c:crosses val="autoZero"/>
        <c:auto val="1"/>
        <c:lblAlgn val="ctr"/>
        <c:lblOffset val="100"/>
      </c:catAx>
      <c:valAx>
        <c:axId val="95385088"/>
        <c:scaling>
          <c:orientation val="minMax"/>
        </c:scaling>
        <c:delete val="1"/>
        <c:axPos val="l"/>
        <c:numFmt formatCode="General" sourceLinked="1"/>
        <c:tickLblPos val="none"/>
        <c:crossAx val="95383552"/>
        <c:crosses val="autoZero"/>
        <c:crossBetween val="between"/>
      </c:valAx>
    </c:plotArea>
    <c:plotVisOnly val="1"/>
  </c:chart>
  <c:printSettings>
    <c:headerFooter/>
    <c:pageMargins b="0.75000000000000699" l="0.70000000000000062" r="0.70000000000000062" t="0.75000000000000699"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fr-FR"/>
  <c:chart>
    <c:autoTitleDeleted val="1"/>
    <c:plotArea>
      <c:layout>
        <c:manualLayout>
          <c:layoutTarget val="inner"/>
          <c:xMode val="edge"/>
          <c:yMode val="edge"/>
          <c:x val="2.27920227920228E-2"/>
          <c:y val="7.9223291533004114E-2"/>
          <c:w val="0.67966589646383402"/>
          <c:h val="0.73630472116911361"/>
        </c:manualLayout>
      </c:layout>
      <c:pieChart>
        <c:varyColors val="1"/>
        <c:ser>
          <c:idx val="0"/>
          <c:order val="0"/>
          <c:tx>
            <c:strRef>
              <c:f>'EX+Impt'!$K$4</c:f>
              <c:strCache>
                <c:ptCount val="1"/>
                <c:pt idx="0">
                  <c:v>9 اشهر 2013</c:v>
                </c:pt>
              </c:strCache>
            </c:strRef>
          </c:tx>
          <c:explosion val="15"/>
          <c:dPt>
            <c:idx val="0"/>
            <c:spPr>
              <a:solidFill>
                <a:srgbClr val="1F497D">
                  <a:lumMod val="20000"/>
                  <a:lumOff val="80000"/>
                </a:srgbClr>
              </a:solidFill>
            </c:spPr>
          </c:dPt>
          <c:dPt>
            <c:idx val="1"/>
            <c:spPr>
              <a:solidFill>
                <a:srgbClr val="FF0000"/>
              </a:solidFill>
            </c:spPr>
          </c:dPt>
          <c:dPt>
            <c:idx val="2"/>
            <c:spPr>
              <a:solidFill>
                <a:schemeClr val="accent3">
                  <a:lumMod val="60000"/>
                  <a:lumOff val="40000"/>
                </a:schemeClr>
              </a:solidFill>
            </c:spPr>
          </c:dPt>
          <c:dPt>
            <c:idx val="3"/>
            <c:spPr>
              <a:solidFill>
                <a:schemeClr val="tx2">
                  <a:lumMod val="60000"/>
                  <a:lumOff val="40000"/>
                </a:schemeClr>
              </a:solidFill>
            </c:spPr>
          </c:dPt>
          <c:dPt>
            <c:idx val="4"/>
            <c:spPr>
              <a:solidFill>
                <a:srgbClr val="FF9999"/>
              </a:solidFill>
            </c:spPr>
          </c:dPt>
          <c:dPt>
            <c:idx val="5"/>
            <c:spPr>
              <a:solidFill>
                <a:srgbClr val="FFFF00"/>
              </a:solidFill>
            </c:spPr>
          </c:dPt>
          <c:dPt>
            <c:idx val="6"/>
            <c:spPr>
              <a:solidFill>
                <a:srgbClr val="92D050"/>
              </a:solidFill>
            </c:spPr>
          </c:dPt>
          <c:dLbls>
            <c:dLbl>
              <c:idx val="0"/>
              <c:layout>
                <c:manualLayout>
                  <c:x val="-7.4130904577098894E-2"/>
                  <c:y val="-0.1972502779651617"/>
                </c:manualLayout>
              </c:layout>
              <c:showVal val="1"/>
            </c:dLbl>
            <c:dLbl>
              <c:idx val="1"/>
              <c:layout>
                <c:manualLayout>
                  <c:x val="-0.11491081006034382"/>
                  <c:y val="-3.1596680287538113E-2"/>
                </c:manualLayout>
              </c:layout>
              <c:showVal val="1"/>
            </c:dLbl>
            <c:dLbl>
              <c:idx val="3"/>
              <c:layout>
                <c:manualLayout>
                  <c:x val="1.4188034188034188E-2"/>
                  <c:y val="-8.6279770584232543E-2"/>
                </c:manualLayout>
              </c:layout>
              <c:showVal val="1"/>
            </c:dLbl>
            <c:dLbl>
              <c:idx val="4"/>
              <c:layout>
                <c:manualLayout>
                  <c:x val="5.392646432016511E-2"/>
                  <c:y val="-1.783480768607628E-2"/>
                </c:manualLayout>
              </c:layout>
              <c:showVal val="1"/>
            </c:dLbl>
            <c:dLbl>
              <c:idx val="5"/>
              <c:layout>
                <c:manualLayout>
                  <c:x val="5.7591134441529114E-2"/>
                  <c:y val="9.2957454392275068E-2"/>
                </c:manualLayout>
              </c:layout>
              <c:showVal val="1"/>
            </c:dLbl>
            <c:dLbl>
              <c:idx val="6"/>
              <c:layout>
                <c:manualLayout>
                  <c:x val="9.9066334656885968E-2"/>
                  <c:y val="2.1604938271605412E-2"/>
                </c:manualLayout>
              </c:layout>
              <c:showVal val="1"/>
            </c:dLbl>
            <c:showVal val="1"/>
            <c:showLeaderLines val="1"/>
          </c:dLbls>
          <c:cat>
            <c:strRef>
              <c:f>'EX+Impt'!$N$6:$N$12</c:f>
              <c:strCache>
                <c:ptCount val="7"/>
                <c:pt idx="0">
                  <c:v>الصناعات الميكانيكية والكهربائية</c:v>
                </c:pt>
                <c:pt idx="1">
                  <c:v>صناعة النسيج والملابس</c:v>
                </c:pt>
                <c:pt idx="2">
                  <c:v>الصيناعات الكيميائية</c:v>
                </c:pt>
                <c:pt idx="3">
                  <c:v>الصناعات الغذائية</c:v>
                </c:pt>
                <c:pt idx="4">
                  <c:v>الصناعات المختلفة</c:v>
                </c:pt>
                <c:pt idx="5">
                  <c:v>صناعة الجلود والاحذية</c:v>
                </c:pt>
                <c:pt idx="6">
                  <c:v>صناعات مواد البناء والخزف والبلور</c:v>
                </c:pt>
              </c:strCache>
            </c:strRef>
          </c:cat>
          <c:val>
            <c:numRef>
              <c:f>'EX+Impt'!$K$6:$K$12</c:f>
              <c:numCache>
                <c:formatCode>0</c:formatCode>
                <c:ptCount val="7"/>
                <c:pt idx="0">
                  <c:v>7582</c:v>
                </c:pt>
                <c:pt idx="1">
                  <c:v>3864.3</c:v>
                </c:pt>
                <c:pt idx="2">
                  <c:v>1705.62</c:v>
                </c:pt>
                <c:pt idx="3">
                  <c:v>1524.2280000000001</c:v>
                </c:pt>
                <c:pt idx="4">
                  <c:v>989.18100000000004</c:v>
                </c:pt>
                <c:pt idx="5">
                  <c:v>788.8</c:v>
                </c:pt>
                <c:pt idx="6">
                  <c:v>317.33699999999999</c:v>
                </c:pt>
              </c:numCache>
            </c:numRef>
          </c:val>
        </c:ser>
        <c:firstSliceAng val="0"/>
      </c:pieChart>
    </c:plotArea>
    <c:plotVisOnly val="1"/>
  </c:chart>
  <c:printSettings>
    <c:headerFooter/>
    <c:pageMargins b="0.75000000000001155" l="0.70000000000000062" r="0.70000000000000062" t="0.75000000000001155"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lang val="fr-FR"/>
  <c:chart>
    <c:view3D>
      <c:rAngAx val="1"/>
    </c:view3D>
    <c:plotArea>
      <c:layout/>
      <c:bar3DChart>
        <c:barDir val="col"/>
        <c:grouping val="clustered"/>
        <c:ser>
          <c:idx val="0"/>
          <c:order val="0"/>
          <c:tx>
            <c:strRef>
              <c:f>'EX+Impt'!$C$4</c:f>
              <c:strCache>
                <c:ptCount val="1"/>
                <c:pt idx="0">
                  <c:v>9 mois 2012</c:v>
                </c:pt>
              </c:strCache>
            </c:strRef>
          </c:tx>
          <c:dLbls>
            <c:dLbl>
              <c:idx val="1"/>
              <c:layout>
                <c:manualLayout>
                  <c:x val="-1.3979903888160769E-2"/>
                  <c:y val="0"/>
                </c:manualLayout>
              </c:layout>
              <c:showVal val="1"/>
            </c:dLbl>
            <c:dLbl>
              <c:idx val="2"/>
              <c:layout>
                <c:manualLayout>
                  <c:x val="-1.2232415902140656E-2"/>
                  <c:y val="0"/>
                </c:manualLayout>
              </c:layout>
              <c:showVal val="1"/>
            </c:dLbl>
            <c:txPr>
              <a:bodyPr/>
              <a:lstStyle/>
              <a:p>
                <a:pPr>
                  <a:defRPr sz="1050" b="1">
                    <a:solidFill>
                      <a:srgbClr val="0070C0"/>
                    </a:solidFill>
                  </a:defRPr>
                </a:pPr>
                <a:endParaRPr lang="fr-FR"/>
              </a:p>
            </c:txPr>
            <c:showVal val="1"/>
          </c:dLbls>
          <c:cat>
            <c:strRef>
              <c:f>'EX+Impt'!$A$6:$A$12</c:f>
              <c:strCache>
                <c:ptCount val="7"/>
                <c:pt idx="0">
                  <c:v>IME</c:v>
                </c:pt>
                <c:pt idx="1">
                  <c:v>ITH</c:v>
                </c:pt>
                <c:pt idx="2">
                  <c:v>ICH</c:v>
                </c:pt>
                <c:pt idx="3">
                  <c:v>IAA</c:v>
                </c:pt>
                <c:pt idx="4">
                  <c:v>ID</c:v>
                </c:pt>
                <c:pt idx="5">
                  <c:v>ICC</c:v>
                </c:pt>
                <c:pt idx="6">
                  <c:v>IMCCV</c:v>
                </c:pt>
              </c:strCache>
            </c:strRef>
          </c:cat>
          <c:val>
            <c:numRef>
              <c:f>'EX+Impt'!$C$6:$C$12</c:f>
              <c:numCache>
                <c:formatCode>0</c:formatCode>
                <c:ptCount val="7"/>
                <c:pt idx="0">
                  <c:v>7174.7740000000003</c:v>
                </c:pt>
                <c:pt idx="1">
                  <c:v>3649.8</c:v>
                </c:pt>
                <c:pt idx="2">
                  <c:v>1636.22</c:v>
                </c:pt>
                <c:pt idx="3">
                  <c:v>1322.241</c:v>
                </c:pt>
                <c:pt idx="4">
                  <c:v>910.55399999999997</c:v>
                </c:pt>
                <c:pt idx="5">
                  <c:v>764.5</c:v>
                </c:pt>
                <c:pt idx="6">
                  <c:v>240.19</c:v>
                </c:pt>
              </c:numCache>
            </c:numRef>
          </c:val>
        </c:ser>
        <c:ser>
          <c:idx val="1"/>
          <c:order val="1"/>
          <c:tx>
            <c:strRef>
              <c:f>'EX+Impt'!$D$4</c:f>
              <c:strCache>
                <c:ptCount val="1"/>
                <c:pt idx="0">
                  <c:v>9 mois 2013</c:v>
                </c:pt>
              </c:strCache>
            </c:strRef>
          </c:tx>
          <c:spPr>
            <a:solidFill>
              <a:srgbClr val="FF0000"/>
            </a:solidFill>
          </c:spPr>
          <c:dLbls>
            <c:dLbl>
              <c:idx val="0"/>
              <c:layout>
                <c:manualLayout>
                  <c:x val="2.8880866425992802E-2"/>
                  <c:y val="0"/>
                </c:manualLayout>
              </c:layout>
              <c:showVal val="1"/>
            </c:dLbl>
            <c:dLbl>
              <c:idx val="1"/>
              <c:layout>
                <c:manualLayout>
                  <c:x val="7.6806912897356321E-3"/>
                  <c:y val="5.3983116975242964E-3"/>
                </c:manualLayout>
              </c:layout>
              <c:showVal val="1"/>
            </c:dLbl>
            <c:dLbl>
              <c:idx val="2"/>
              <c:layout>
                <c:manualLayout>
                  <c:x val="3.9555147349700616E-3"/>
                  <c:y val="1.2619233406634933E-2"/>
                </c:manualLayout>
              </c:layout>
              <c:showVal val="1"/>
            </c:dLbl>
            <c:dLbl>
              <c:idx val="3"/>
              <c:layout>
                <c:manualLayout>
                  <c:x val="9.4281792757556701E-3"/>
                  <c:y val="-4.7291385874063273E-7"/>
                </c:manualLayout>
              </c:layout>
              <c:showVal val="1"/>
            </c:dLbl>
            <c:dLbl>
              <c:idx val="4"/>
              <c:layout>
                <c:manualLayout>
                  <c:x val="6.3622322439052916E-3"/>
                  <c:y val="0"/>
                </c:manualLayout>
              </c:layout>
              <c:showVal val="1"/>
            </c:dLbl>
            <c:dLbl>
              <c:idx val="5"/>
              <c:layout>
                <c:manualLayout>
                  <c:x val="3.9555147349700616E-3"/>
                  <c:y val="0"/>
                </c:manualLayout>
              </c:layout>
              <c:showVal val="1"/>
            </c:dLbl>
            <c:dLbl>
              <c:idx val="6"/>
              <c:layout>
                <c:manualLayout>
                  <c:x val="9.1979786930303457E-3"/>
                  <c:y val="0"/>
                </c:manualLayout>
              </c:layout>
              <c:showVal val="1"/>
            </c:dLbl>
            <c:txPr>
              <a:bodyPr/>
              <a:lstStyle/>
              <a:p>
                <a:pPr>
                  <a:defRPr sz="1050" b="1">
                    <a:solidFill>
                      <a:srgbClr val="FF0000"/>
                    </a:solidFill>
                  </a:defRPr>
                </a:pPr>
                <a:endParaRPr lang="fr-FR"/>
              </a:p>
            </c:txPr>
            <c:showVal val="1"/>
          </c:dLbls>
          <c:cat>
            <c:strRef>
              <c:f>'EX+Impt'!$A$6:$A$12</c:f>
              <c:strCache>
                <c:ptCount val="7"/>
                <c:pt idx="0">
                  <c:v>IME</c:v>
                </c:pt>
                <c:pt idx="1">
                  <c:v>ITH</c:v>
                </c:pt>
                <c:pt idx="2">
                  <c:v>ICH</c:v>
                </c:pt>
                <c:pt idx="3">
                  <c:v>IAA</c:v>
                </c:pt>
                <c:pt idx="4">
                  <c:v>ID</c:v>
                </c:pt>
                <c:pt idx="5">
                  <c:v>ICC</c:v>
                </c:pt>
                <c:pt idx="6">
                  <c:v>IMCCV</c:v>
                </c:pt>
              </c:strCache>
            </c:strRef>
          </c:cat>
          <c:val>
            <c:numRef>
              <c:f>'EX+Impt'!$D$6:$D$12</c:f>
              <c:numCache>
                <c:formatCode>0</c:formatCode>
                <c:ptCount val="7"/>
                <c:pt idx="0">
                  <c:v>7582</c:v>
                </c:pt>
                <c:pt idx="1">
                  <c:v>3864.3</c:v>
                </c:pt>
                <c:pt idx="2">
                  <c:v>1705.62</c:v>
                </c:pt>
                <c:pt idx="3">
                  <c:v>1524.2280000000001</c:v>
                </c:pt>
                <c:pt idx="4">
                  <c:v>989.18100000000004</c:v>
                </c:pt>
                <c:pt idx="5">
                  <c:v>788.8</c:v>
                </c:pt>
                <c:pt idx="6">
                  <c:v>317.33699999999999</c:v>
                </c:pt>
              </c:numCache>
            </c:numRef>
          </c:val>
        </c:ser>
        <c:ser>
          <c:idx val="2"/>
          <c:order val="2"/>
          <c:tx>
            <c:strRef>
              <c:f>'EX+Impt'!$B$4</c:f>
              <c:strCache>
                <c:ptCount val="1"/>
                <c:pt idx="0">
                  <c:v>9mois 2010</c:v>
                </c:pt>
              </c:strCache>
            </c:strRef>
          </c:tx>
          <c:dLbls>
            <c:dLbl>
              <c:idx val="0"/>
              <c:layout>
                <c:manualLayout>
                  <c:x val="2.0969855832241147E-2"/>
                  <c:y val="0"/>
                </c:manualLayout>
              </c:layout>
              <c:showVal val="1"/>
            </c:dLbl>
            <c:dLbl>
              <c:idx val="1"/>
              <c:layout>
                <c:manualLayout>
                  <c:x val="1.9222367846221083E-2"/>
                  <c:y val="1.2012012012012015E-2"/>
                </c:manualLayout>
              </c:layout>
              <c:showVal val="1"/>
            </c:dLbl>
            <c:dLbl>
              <c:idx val="2"/>
              <c:layout>
                <c:manualLayout>
                  <c:x val="1.7474879860200961E-2"/>
                  <c:y val="-5.5054419061709021E-17"/>
                </c:manualLayout>
              </c:layout>
              <c:showVal val="1"/>
            </c:dLbl>
            <c:dLbl>
              <c:idx val="3"/>
              <c:layout>
                <c:manualLayout>
                  <c:x val="2.27173438182613E-2"/>
                  <c:y val="6.0060060060060094E-3"/>
                </c:manualLayout>
              </c:layout>
              <c:showVal val="1"/>
            </c:dLbl>
            <c:dLbl>
              <c:idx val="4"/>
              <c:layout>
                <c:manualLayout>
                  <c:x val="1.9222367846221083E-2"/>
                  <c:y val="1.2012012012012015E-2"/>
                </c:manualLayout>
              </c:layout>
              <c:showVal val="1"/>
            </c:dLbl>
            <c:dLbl>
              <c:idx val="5"/>
              <c:layout>
                <c:manualLayout>
                  <c:x val="1.048492791612058E-2"/>
                  <c:y val="0"/>
                </c:manualLayout>
              </c:layout>
              <c:showVal val="1"/>
            </c:dLbl>
            <c:dLbl>
              <c:idx val="6"/>
              <c:layout>
                <c:manualLayout>
                  <c:x val="2.4464831804281339E-2"/>
                  <c:y val="6.0060060060060094E-3"/>
                </c:manualLayout>
              </c:layout>
              <c:showVal val="1"/>
            </c:dLbl>
            <c:txPr>
              <a:bodyPr/>
              <a:lstStyle/>
              <a:p>
                <a:pPr>
                  <a:defRPr b="1">
                    <a:solidFill>
                      <a:srgbClr val="3D8828"/>
                    </a:solidFill>
                  </a:defRPr>
                </a:pPr>
                <a:endParaRPr lang="fr-FR"/>
              </a:p>
            </c:txPr>
            <c:showVal val="1"/>
          </c:dLbls>
          <c:val>
            <c:numRef>
              <c:f>'EX+Impt'!$B$6:$B$12</c:f>
              <c:numCache>
                <c:formatCode>0</c:formatCode>
                <c:ptCount val="7"/>
                <c:pt idx="0">
                  <c:v>5795.2</c:v>
                </c:pt>
                <c:pt idx="1">
                  <c:v>3687.8</c:v>
                </c:pt>
                <c:pt idx="2">
                  <c:v>1797.5</c:v>
                </c:pt>
                <c:pt idx="3">
                  <c:v>872</c:v>
                </c:pt>
                <c:pt idx="4">
                  <c:v>804</c:v>
                </c:pt>
                <c:pt idx="5">
                  <c:v>722</c:v>
                </c:pt>
                <c:pt idx="6">
                  <c:v>306.10000000000002</c:v>
                </c:pt>
              </c:numCache>
            </c:numRef>
          </c:val>
        </c:ser>
        <c:shape val="cylinder"/>
        <c:axId val="95650176"/>
        <c:axId val="95651712"/>
        <c:axId val="0"/>
      </c:bar3DChart>
      <c:catAx>
        <c:axId val="95650176"/>
        <c:scaling>
          <c:orientation val="minMax"/>
        </c:scaling>
        <c:axPos val="b"/>
        <c:tickLblPos val="nextTo"/>
        <c:crossAx val="95651712"/>
        <c:crosses val="autoZero"/>
        <c:auto val="1"/>
        <c:lblAlgn val="ctr"/>
        <c:lblOffset val="100"/>
      </c:catAx>
      <c:valAx>
        <c:axId val="95651712"/>
        <c:scaling>
          <c:orientation val="minMax"/>
        </c:scaling>
        <c:delete val="1"/>
        <c:axPos val="l"/>
        <c:numFmt formatCode="0" sourceLinked="1"/>
        <c:tickLblPos val="none"/>
        <c:crossAx val="95650176"/>
        <c:crosses val="autoZero"/>
        <c:crossBetween val="between"/>
      </c:valAx>
    </c:plotArea>
    <c:legend>
      <c:legendPos val="b"/>
      <c:layout/>
    </c:legend>
    <c:plotVisOnly val="1"/>
  </c:chart>
  <c:printSettings>
    <c:headerFooter/>
    <c:pageMargins b="0.75000000000001132" l="0.70000000000000062" r="0.70000000000000062" t="0.75000000000001132"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lang val="fr-FR"/>
  <c:chart>
    <c:view3D>
      <c:rAngAx val="1"/>
    </c:view3D>
    <c:plotArea>
      <c:layout>
        <c:manualLayout>
          <c:layoutTarget val="inner"/>
          <c:xMode val="edge"/>
          <c:yMode val="edge"/>
          <c:x val="2.3060796645702267E-2"/>
          <c:y val="0"/>
          <c:w val="0.95387840670861079"/>
          <c:h val="0.63167494447810935"/>
        </c:manualLayout>
      </c:layout>
      <c:bar3DChart>
        <c:barDir val="col"/>
        <c:grouping val="clustered"/>
        <c:ser>
          <c:idx val="0"/>
          <c:order val="0"/>
          <c:tx>
            <c:strRef>
              <c:f>'EX+Impt'!$L$4</c:f>
              <c:strCache>
                <c:ptCount val="1"/>
                <c:pt idx="0">
                  <c:v>9 اشهر 2012</c:v>
                </c:pt>
              </c:strCache>
            </c:strRef>
          </c:tx>
          <c:dLbls>
            <c:txPr>
              <a:bodyPr/>
              <a:lstStyle/>
              <a:p>
                <a:pPr>
                  <a:defRPr b="1">
                    <a:solidFill>
                      <a:srgbClr val="0070C0"/>
                    </a:solidFill>
                  </a:defRPr>
                </a:pPr>
                <a:endParaRPr lang="fr-FR"/>
              </a:p>
            </c:txPr>
            <c:showVal val="1"/>
          </c:dLbls>
          <c:cat>
            <c:strRef>
              <c:f>'EX+Impt'!$N$6:$N$12</c:f>
              <c:strCache>
                <c:ptCount val="7"/>
                <c:pt idx="0">
                  <c:v>الصناعات الميكانيكية والكهربائية</c:v>
                </c:pt>
                <c:pt idx="1">
                  <c:v>صناعة النسيج والملابس</c:v>
                </c:pt>
                <c:pt idx="2">
                  <c:v>الصيناعات الكيميائية</c:v>
                </c:pt>
                <c:pt idx="3">
                  <c:v>الصناعات الغذائية</c:v>
                </c:pt>
                <c:pt idx="4">
                  <c:v>الصناعات المختلفة</c:v>
                </c:pt>
                <c:pt idx="5">
                  <c:v>صناعة الجلود والاحذية</c:v>
                </c:pt>
                <c:pt idx="6">
                  <c:v>صناعات مواد البناء والخزف والبلور</c:v>
                </c:pt>
              </c:strCache>
            </c:strRef>
          </c:cat>
          <c:val>
            <c:numRef>
              <c:f>'EX+Impt'!$L$6:$L$12</c:f>
              <c:numCache>
                <c:formatCode>0</c:formatCode>
                <c:ptCount val="7"/>
                <c:pt idx="0">
                  <c:v>7174.7740000000003</c:v>
                </c:pt>
                <c:pt idx="1">
                  <c:v>3649.8</c:v>
                </c:pt>
                <c:pt idx="2">
                  <c:v>1636.22</c:v>
                </c:pt>
                <c:pt idx="3">
                  <c:v>1322.241</c:v>
                </c:pt>
                <c:pt idx="4">
                  <c:v>910.55399999999997</c:v>
                </c:pt>
                <c:pt idx="5">
                  <c:v>764.5</c:v>
                </c:pt>
                <c:pt idx="6">
                  <c:v>240.19</c:v>
                </c:pt>
              </c:numCache>
            </c:numRef>
          </c:val>
        </c:ser>
        <c:ser>
          <c:idx val="1"/>
          <c:order val="1"/>
          <c:tx>
            <c:strRef>
              <c:f>'EX+Impt'!$K$4</c:f>
              <c:strCache>
                <c:ptCount val="1"/>
                <c:pt idx="0">
                  <c:v>9 اشهر 2013</c:v>
                </c:pt>
              </c:strCache>
            </c:strRef>
          </c:tx>
          <c:spPr>
            <a:solidFill>
              <a:srgbClr val="FF0000"/>
            </a:solidFill>
          </c:spPr>
          <c:dLbls>
            <c:dLbl>
              <c:idx val="0"/>
              <c:layout>
                <c:manualLayout>
                  <c:x val="2.3060796645702267E-2"/>
                  <c:y val="-1.9230769230769714E-2"/>
                </c:manualLayout>
              </c:layout>
              <c:showVal val="1"/>
            </c:dLbl>
            <c:dLbl>
              <c:idx val="1"/>
              <c:layout>
                <c:manualLayout>
                  <c:x val="8.9847259658580505E-3"/>
                  <c:y val="-3.2811957827305699E-2"/>
                </c:manualLayout>
              </c:layout>
              <c:showVal val="1"/>
            </c:dLbl>
            <c:dLbl>
              <c:idx val="2"/>
              <c:layout>
                <c:manualLayout>
                  <c:x val="9.5836605329994648E-3"/>
                  <c:y val="-3.6179990213087716E-2"/>
                </c:manualLayout>
              </c:layout>
              <c:showVal val="1"/>
            </c:dLbl>
            <c:dLbl>
              <c:idx val="3"/>
              <c:layout>
                <c:manualLayout>
                  <c:x val="9.2842639953024681E-3"/>
                  <c:y val="-1.5102095288936348E-2"/>
                </c:manualLayout>
              </c:layout>
              <c:showVal val="1"/>
            </c:dLbl>
            <c:dLbl>
              <c:idx val="4"/>
              <c:layout>
                <c:manualLayout>
                  <c:x val="-2.0964832226160412E-3"/>
                  <c:y val="-2.716268517282798E-2"/>
                </c:manualLayout>
              </c:layout>
              <c:showVal val="1"/>
            </c:dLbl>
            <c:dLbl>
              <c:idx val="5"/>
              <c:layout>
                <c:manualLayout>
                  <c:x val="1.7969451931716147E-3"/>
                  <c:y val="-1.9230837670714901E-2"/>
                </c:manualLayout>
              </c:layout>
              <c:showVal val="1"/>
            </c:dLbl>
            <c:dLbl>
              <c:idx val="6"/>
              <c:layout>
                <c:manualLayout>
                  <c:x val="1.2279078322756824E-2"/>
                  <c:y val="-1.9230837670714901E-2"/>
                </c:manualLayout>
              </c:layout>
              <c:showVal val="1"/>
            </c:dLbl>
            <c:txPr>
              <a:bodyPr/>
              <a:lstStyle/>
              <a:p>
                <a:pPr>
                  <a:defRPr b="1">
                    <a:solidFill>
                      <a:srgbClr val="FF0000"/>
                    </a:solidFill>
                  </a:defRPr>
                </a:pPr>
                <a:endParaRPr lang="fr-FR"/>
              </a:p>
            </c:txPr>
            <c:showVal val="1"/>
          </c:dLbls>
          <c:cat>
            <c:strRef>
              <c:f>'EX+Impt'!$N$6:$N$12</c:f>
              <c:strCache>
                <c:ptCount val="7"/>
                <c:pt idx="0">
                  <c:v>الصناعات الميكانيكية والكهربائية</c:v>
                </c:pt>
                <c:pt idx="1">
                  <c:v>صناعة النسيج والملابس</c:v>
                </c:pt>
                <c:pt idx="2">
                  <c:v>الصيناعات الكيميائية</c:v>
                </c:pt>
                <c:pt idx="3">
                  <c:v>الصناعات الغذائية</c:v>
                </c:pt>
                <c:pt idx="4">
                  <c:v>الصناعات المختلفة</c:v>
                </c:pt>
                <c:pt idx="5">
                  <c:v>صناعة الجلود والاحذية</c:v>
                </c:pt>
                <c:pt idx="6">
                  <c:v>صناعات مواد البناء والخزف والبلور</c:v>
                </c:pt>
              </c:strCache>
            </c:strRef>
          </c:cat>
          <c:val>
            <c:numRef>
              <c:f>'EX+Impt'!$K$6:$K$12</c:f>
              <c:numCache>
                <c:formatCode>0</c:formatCode>
                <c:ptCount val="7"/>
                <c:pt idx="0">
                  <c:v>7582</c:v>
                </c:pt>
                <c:pt idx="1">
                  <c:v>3864.3</c:v>
                </c:pt>
                <c:pt idx="2">
                  <c:v>1705.62</c:v>
                </c:pt>
                <c:pt idx="3">
                  <c:v>1524.2280000000001</c:v>
                </c:pt>
                <c:pt idx="4">
                  <c:v>989.18100000000004</c:v>
                </c:pt>
                <c:pt idx="5">
                  <c:v>788.8</c:v>
                </c:pt>
                <c:pt idx="6">
                  <c:v>317.33699999999999</c:v>
                </c:pt>
              </c:numCache>
            </c:numRef>
          </c:val>
        </c:ser>
        <c:ser>
          <c:idx val="2"/>
          <c:order val="2"/>
          <c:tx>
            <c:strRef>
              <c:f>'EX+Impt'!$M$4</c:f>
              <c:strCache>
                <c:ptCount val="1"/>
                <c:pt idx="0">
                  <c:v>9 اشهر 2010</c:v>
                </c:pt>
              </c:strCache>
            </c:strRef>
          </c:tx>
          <c:dLbls>
            <c:dLbl>
              <c:idx val="0"/>
              <c:layout>
                <c:manualLayout>
                  <c:x val="1.9766397124887723E-2"/>
                  <c:y val="5.6497175141243276E-3"/>
                </c:manualLayout>
              </c:layout>
              <c:showVal val="1"/>
            </c:dLbl>
            <c:dLbl>
              <c:idx val="1"/>
              <c:layout>
                <c:manualLayout>
                  <c:x val="1.7969451931716125E-2"/>
                  <c:y val="0"/>
                </c:manualLayout>
              </c:layout>
              <c:showVal val="1"/>
            </c:dLbl>
            <c:dLbl>
              <c:idx val="2"/>
              <c:layout>
                <c:manualLayout>
                  <c:x val="2.156334231805945E-2"/>
                  <c:y val="5.6497175141242504E-3"/>
                </c:manualLayout>
              </c:layout>
              <c:showVal val="1"/>
            </c:dLbl>
            <c:dLbl>
              <c:idx val="3"/>
              <c:layout>
                <c:manualLayout>
                  <c:x val="1.0781671159029721E-2"/>
                  <c:y val="1.1299435028248535E-2"/>
                </c:manualLayout>
              </c:layout>
              <c:showVal val="1"/>
            </c:dLbl>
            <c:dLbl>
              <c:idx val="5"/>
              <c:layout>
                <c:manualLayout>
                  <c:x val="7.1877807726864335E-3"/>
                  <c:y val="0"/>
                </c:manualLayout>
              </c:layout>
              <c:showVal val="1"/>
            </c:dLbl>
            <c:dLbl>
              <c:idx val="6"/>
              <c:layout>
                <c:manualLayout>
                  <c:x val="1.9766397124887723E-2"/>
                  <c:y val="5.6497175141242938E-3"/>
                </c:manualLayout>
              </c:layout>
              <c:showVal val="1"/>
            </c:dLbl>
            <c:txPr>
              <a:bodyPr/>
              <a:lstStyle/>
              <a:p>
                <a:pPr>
                  <a:defRPr b="1">
                    <a:solidFill>
                      <a:srgbClr val="3D8828"/>
                    </a:solidFill>
                  </a:defRPr>
                </a:pPr>
                <a:endParaRPr lang="fr-FR"/>
              </a:p>
            </c:txPr>
            <c:showVal val="1"/>
          </c:dLbls>
          <c:val>
            <c:numRef>
              <c:f>'EX+Impt'!$M$6:$M$12</c:f>
              <c:numCache>
                <c:formatCode>0</c:formatCode>
                <c:ptCount val="7"/>
                <c:pt idx="0">
                  <c:v>5795.2</c:v>
                </c:pt>
                <c:pt idx="1">
                  <c:v>3687.8</c:v>
                </c:pt>
                <c:pt idx="2">
                  <c:v>1797.5</c:v>
                </c:pt>
                <c:pt idx="3">
                  <c:v>872</c:v>
                </c:pt>
                <c:pt idx="4">
                  <c:v>804</c:v>
                </c:pt>
                <c:pt idx="5">
                  <c:v>722</c:v>
                </c:pt>
                <c:pt idx="6">
                  <c:v>306.10000000000002</c:v>
                </c:pt>
              </c:numCache>
            </c:numRef>
          </c:val>
        </c:ser>
        <c:shape val="cylinder"/>
        <c:axId val="95715712"/>
        <c:axId val="95717248"/>
        <c:axId val="0"/>
      </c:bar3DChart>
      <c:catAx>
        <c:axId val="95715712"/>
        <c:scaling>
          <c:orientation val="minMax"/>
        </c:scaling>
        <c:axPos val="b"/>
        <c:tickLblPos val="nextTo"/>
        <c:crossAx val="95717248"/>
        <c:crosses val="autoZero"/>
        <c:auto val="1"/>
        <c:lblAlgn val="ctr"/>
        <c:lblOffset val="100"/>
      </c:catAx>
      <c:valAx>
        <c:axId val="95717248"/>
        <c:scaling>
          <c:orientation val="minMax"/>
        </c:scaling>
        <c:delete val="1"/>
        <c:axPos val="l"/>
        <c:numFmt formatCode="0" sourceLinked="1"/>
        <c:tickLblPos val="none"/>
        <c:crossAx val="95715712"/>
        <c:crosses val="autoZero"/>
        <c:crossBetween val="between"/>
      </c:valAx>
    </c:plotArea>
    <c:legend>
      <c:legendPos val="b"/>
      <c:layout/>
    </c:legend>
    <c:plotVisOnly val="1"/>
  </c:chart>
  <c:printSettings>
    <c:headerFooter/>
    <c:pageMargins b="0.75000000000001155" l="0.70000000000000062" r="0.70000000000000062" t="0.75000000000001155"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lang val="fr-FR"/>
  <c:chart>
    <c:view3D>
      <c:rAngAx val="1"/>
    </c:view3D>
    <c:plotArea>
      <c:layout>
        <c:manualLayout>
          <c:layoutTarget val="inner"/>
          <c:xMode val="edge"/>
          <c:yMode val="edge"/>
          <c:x val="2.3060796645702267E-2"/>
          <c:y val="0"/>
          <c:w val="0.9769392033543145"/>
          <c:h val="0.70126432543039552"/>
        </c:manualLayout>
      </c:layout>
      <c:bar3DChart>
        <c:barDir val="col"/>
        <c:grouping val="clustered"/>
        <c:ser>
          <c:idx val="2"/>
          <c:order val="0"/>
          <c:tx>
            <c:strRef>
              <c:f>'EX+Impt'!$M$31</c:f>
              <c:strCache>
                <c:ptCount val="1"/>
                <c:pt idx="0">
                  <c:v>9 اشهر 2010</c:v>
                </c:pt>
              </c:strCache>
            </c:strRef>
          </c:tx>
          <c:dLbls>
            <c:dLbl>
              <c:idx val="0"/>
              <c:layout>
                <c:manualLayout>
                  <c:x val="-1.5549076773566581E-2"/>
                  <c:y val="3.3250207813798841E-3"/>
                </c:manualLayout>
              </c:layout>
              <c:showVal val="1"/>
            </c:dLbl>
            <c:dLbl>
              <c:idx val="1"/>
              <c:layout>
                <c:manualLayout>
                  <c:x val="-1.1661807580174927E-2"/>
                  <c:y val="-2.6181266001213242E-7"/>
                </c:manualLayout>
              </c:layout>
              <c:showVal val="1"/>
            </c:dLbl>
            <c:dLbl>
              <c:idx val="2"/>
              <c:layout>
                <c:manualLayout>
                  <c:x val="-1.3605442176870748E-2"/>
                  <c:y val="3.3250207813798251E-3"/>
                </c:manualLayout>
              </c:layout>
              <c:showVal val="1"/>
            </c:dLbl>
            <c:dLbl>
              <c:idx val="3"/>
              <c:layout>
                <c:manualLayout>
                  <c:x val="-1.7492711370262391E-2"/>
                  <c:y val="-3.3250207813798841E-3"/>
                </c:manualLayout>
              </c:layout>
              <c:showVal val="1"/>
            </c:dLbl>
            <c:dLbl>
              <c:idx val="4"/>
              <c:layout>
                <c:manualLayout>
                  <c:x val="-9.7181729834790939E-3"/>
                  <c:y val="0"/>
                </c:manualLayout>
              </c:layout>
              <c:showVal val="1"/>
            </c:dLbl>
            <c:dLbl>
              <c:idx val="5"/>
              <c:layout>
                <c:manualLayout>
                  <c:x val="-1.1661807580174927E-2"/>
                  <c:y val="0"/>
                </c:manualLayout>
              </c:layout>
              <c:showVal val="1"/>
            </c:dLbl>
            <c:dLbl>
              <c:idx val="6"/>
              <c:layout>
                <c:manualLayout>
                  <c:x val="-7.7745383867833025E-3"/>
                  <c:y val="0"/>
                </c:manualLayout>
              </c:layout>
              <c:showVal val="1"/>
            </c:dLbl>
            <c:txPr>
              <a:bodyPr/>
              <a:lstStyle/>
              <a:p>
                <a:pPr>
                  <a:defRPr b="1">
                    <a:solidFill>
                      <a:srgbClr val="3D8828"/>
                    </a:solidFill>
                  </a:defRPr>
                </a:pPr>
                <a:endParaRPr lang="fr-FR"/>
              </a:p>
            </c:txPr>
            <c:showVal val="1"/>
          </c:dLbls>
          <c:val>
            <c:numRef>
              <c:f>'EX+Impt'!$M$33:$M$39</c:f>
              <c:numCache>
                <c:formatCode>0</c:formatCode>
                <c:ptCount val="7"/>
                <c:pt idx="0">
                  <c:v>11004.2</c:v>
                </c:pt>
                <c:pt idx="1">
                  <c:v>2485.8000000000002</c:v>
                </c:pt>
                <c:pt idx="2">
                  <c:v>2535.9</c:v>
                </c:pt>
                <c:pt idx="3">
                  <c:v>1498.5</c:v>
                </c:pt>
                <c:pt idx="4">
                  <c:v>1004.4</c:v>
                </c:pt>
                <c:pt idx="5">
                  <c:v>480.2</c:v>
                </c:pt>
                <c:pt idx="6" formatCode="0.0">
                  <c:v>283.89999999999998</c:v>
                </c:pt>
              </c:numCache>
            </c:numRef>
          </c:val>
        </c:ser>
        <c:ser>
          <c:idx val="0"/>
          <c:order val="1"/>
          <c:tx>
            <c:strRef>
              <c:f>'EX+Impt'!$L$31</c:f>
              <c:strCache>
                <c:ptCount val="1"/>
                <c:pt idx="0">
                  <c:v>9 اشهر 2012</c:v>
                </c:pt>
              </c:strCache>
            </c:strRef>
          </c:tx>
          <c:dLbls>
            <c:dLbl>
              <c:idx val="0"/>
              <c:layout>
                <c:manualLayout>
                  <c:x val="-2.3323615160349857E-2"/>
                  <c:y val="0"/>
                </c:manualLayout>
              </c:layout>
              <c:showVal val="1"/>
            </c:dLbl>
            <c:dLbl>
              <c:idx val="1"/>
              <c:layout>
                <c:manualLayout>
                  <c:x val="0"/>
                  <c:y val="0"/>
                </c:manualLayout>
              </c:layout>
              <c:showVal val="1"/>
            </c:dLbl>
            <c:dLbl>
              <c:idx val="2"/>
              <c:layout>
                <c:manualLayout>
                  <c:x val="0"/>
                  <c:y val="-1.9950386500939322E-2"/>
                </c:manualLayout>
              </c:layout>
              <c:showVal val="1"/>
            </c:dLbl>
            <c:dLbl>
              <c:idx val="4"/>
              <c:layout>
                <c:manualLayout>
                  <c:x val="-7.1265778610491877E-17"/>
                  <c:y val="-6.6500415627597674E-3"/>
                </c:manualLayout>
              </c:layout>
              <c:showVal val="1"/>
            </c:dLbl>
            <c:dLbl>
              <c:idx val="6"/>
              <c:layout>
                <c:manualLayout>
                  <c:x val="0"/>
                  <c:y val="-2.3275145469659388E-2"/>
                </c:manualLayout>
              </c:layout>
              <c:showVal val="1"/>
            </c:dLbl>
            <c:txPr>
              <a:bodyPr/>
              <a:lstStyle/>
              <a:p>
                <a:pPr>
                  <a:defRPr b="1">
                    <a:solidFill>
                      <a:srgbClr val="0070C0"/>
                    </a:solidFill>
                  </a:defRPr>
                </a:pPr>
                <a:endParaRPr lang="fr-FR"/>
              </a:p>
            </c:txPr>
            <c:showVal val="1"/>
          </c:dLbls>
          <c:cat>
            <c:strRef>
              <c:f>'EX+Impt'!$N$33:$N$39</c:f>
              <c:strCache>
                <c:ptCount val="7"/>
                <c:pt idx="0">
                  <c:v>الصناعات الميكانيكية والكهربائية</c:v>
                </c:pt>
                <c:pt idx="1">
                  <c:v>الصناعات الكيميائية</c:v>
                </c:pt>
                <c:pt idx="2">
                  <c:v>صناعة النسيج والملابس</c:v>
                </c:pt>
                <c:pt idx="3">
                  <c:v>الصناعات المختلفة</c:v>
                </c:pt>
                <c:pt idx="4">
                  <c:v>الصناعات الغذائية</c:v>
                </c:pt>
                <c:pt idx="5">
                  <c:v>صناعة الجلود والاحذية</c:v>
                </c:pt>
                <c:pt idx="6">
                  <c:v>صناعات مواد البناء والخزف والبلور</c:v>
                </c:pt>
              </c:strCache>
            </c:strRef>
          </c:cat>
          <c:val>
            <c:numRef>
              <c:f>'EX+Impt'!$L$33:$L$39</c:f>
              <c:numCache>
                <c:formatCode>0</c:formatCode>
                <c:ptCount val="7"/>
                <c:pt idx="0">
                  <c:v>12048.3</c:v>
                </c:pt>
                <c:pt idx="1">
                  <c:v>3190.08</c:v>
                </c:pt>
                <c:pt idx="2">
                  <c:v>2597.2550000000001</c:v>
                </c:pt>
                <c:pt idx="3">
                  <c:v>1708.539</c:v>
                </c:pt>
                <c:pt idx="4">
                  <c:v>1385.6949999999999</c:v>
                </c:pt>
                <c:pt idx="5">
                  <c:v>522.26</c:v>
                </c:pt>
                <c:pt idx="6" formatCode="0.0">
                  <c:v>327.91500000000002</c:v>
                </c:pt>
              </c:numCache>
            </c:numRef>
          </c:val>
        </c:ser>
        <c:ser>
          <c:idx val="1"/>
          <c:order val="2"/>
          <c:tx>
            <c:strRef>
              <c:f>'EX+Impt'!$K$31</c:f>
              <c:strCache>
                <c:ptCount val="1"/>
                <c:pt idx="0">
                  <c:v>9 اشهر 2013</c:v>
                </c:pt>
              </c:strCache>
            </c:strRef>
          </c:tx>
          <c:spPr>
            <a:solidFill>
              <a:srgbClr val="FF0000"/>
            </a:solidFill>
          </c:spPr>
          <c:dLbls>
            <c:dLbl>
              <c:idx val="0"/>
              <c:layout>
                <c:manualLayout>
                  <c:x val="1.6807082788120921E-3"/>
                  <c:y val="-1.5284361275289485E-2"/>
                </c:manualLayout>
              </c:layout>
              <c:showVal val="1"/>
            </c:dLbl>
            <c:dLbl>
              <c:idx val="1"/>
              <c:layout>
                <c:manualLayout>
                  <c:x val="1.8867794586901129E-2"/>
                  <c:y val="-1.2750014726962123E-2"/>
                </c:manualLayout>
              </c:layout>
              <c:showVal val="1"/>
            </c:dLbl>
            <c:dLbl>
              <c:idx val="2"/>
              <c:layout>
                <c:manualLayout>
                  <c:x val="1.8867924528301886E-2"/>
                  <c:y val="-8.2115355415284027E-3"/>
                </c:manualLayout>
              </c:layout>
              <c:showVal val="1"/>
            </c:dLbl>
            <c:dLbl>
              <c:idx val="3"/>
              <c:layout>
                <c:manualLayout>
                  <c:x val="1.5439039507816625E-2"/>
                  <c:y val="-1.7707175630477707E-2"/>
                </c:manualLayout>
              </c:layout>
              <c:showVal val="1"/>
            </c:dLbl>
            <c:dLbl>
              <c:idx val="4"/>
              <c:layout>
                <c:manualLayout>
                  <c:x val="1.4675052410901538E-2"/>
                  <c:y val="-9.0768819186860614E-3"/>
                </c:manualLayout>
              </c:layout>
              <c:showVal val="1"/>
            </c:dLbl>
            <c:dLbl>
              <c:idx val="5"/>
              <c:layout>
                <c:manualLayout>
                  <c:x val="1.2578616352201026E-2"/>
                  <c:y val="-8.6563559720324228E-4"/>
                </c:manualLayout>
              </c:layout>
              <c:showVal val="1"/>
            </c:dLbl>
            <c:dLbl>
              <c:idx val="6"/>
              <c:layout>
                <c:manualLayout>
                  <c:x val="2.3060796645702267E-2"/>
                  <c:y val="-4.5387301793887334E-3"/>
                </c:manualLayout>
              </c:layout>
              <c:showVal val="1"/>
            </c:dLbl>
            <c:txPr>
              <a:bodyPr/>
              <a:lstStyle/>
              <a:p>
                <a:pPr>
                  <a:defRPr b="1">
                    <a:solidFill>
                      <a:srgbClr val="FF0000"/>
                    </a:solidFill>
                  </a:defRPr>
                </a:pPr>
                <a:endParaRPr lang="fr-FR"/>
              </a:p>
            </c:txPr>
            <c:showVal val="1"/>
          </c:dLbls>
          <c:cat>
            <c:strRef>
              <c:f>'EX+Impt'!$N$33:$N$39</c:f>
              <c:strCache>
                <c:ptCount val="7"/>
                <c:pt idx="0">
                  <c:v>الصناعات الميكانيكية والكهربائية</c:v>
                </c:pt>
                <c:pt idx="1">
                  <c:v>الصناعات الكيميائية</c:v>
                </c:pt>
                <c:pt idx="2">
                  <c:v>صناعة النسيج والملابس</c:v>
                </c:pt>
                <c:pt idx="3">
                  <c:v>الصناعات المختلفة</c:v>
                </c:pt>
                <c:pt idx="4">
                  <c:v>الصناعات الغذائية</c:v>
                </c:pt>
                <c:pt idx="5">
                  <c:v>صناعة الجلود والاحذية</c:v>
                </c:pt>
                <c:pt idx="6">
                  <c:v>صناعات مواد البناء والخزف والبلور</c:v>
                </c:pt>
              </c:strCache>
            </c:strRef>
          </c:cat>
          <c:val>
            <c:numRef>
              <c:f>'EX+Impt'!$K$33:$K$39</c:f>
              <c:numCache>
                <c:formatCode>0</c:formatCode>
                <c:ptCount val="7"/>
                <c:pt idx="0">
                  <c:v>12081.9</c:v>
                </c:pt>
                <c:pt idx="1">
                  <c:v>3504.2310000000002</c:v>
                </c:pt>
                <c:pt idx="2">
                  <c:v>2652.08</c:v>
                </c:pt>
                <c:pt idx="3">
                  <c:v>1768.223</c:v>
                </c:pt>
                <c:pt idx="4">
                  <c:v>1308.29</c:v>
                </c:pt>
                <c:pt idx="5">
                  <c:v>545.95000000000005</c:v>
                </c:pt>
                <c:pt idx="6" formatCode="0.0">
                  <c:v>339.84</c:v>
                </c:pt>
              </c:numCache>
            </c:numRef>
          </c:val>
        </c:ser>
        <c:shape val="cylinder"/>
        <c:axId val="95773056"/>
        <c:axId val="95774592"/>
        <c:axId val="0"/>
      </c:bar3DChart>
      <c:catAx>
        <c:axId val="95773056"/>
        <c:scaling>
          <c:orientation val="minMax"/>
        </c:scaling>
        <c:axPos val="b"/>
        <c:tickLblPos val="nextTo"/>
        <c:txPr>
          <a:bodyPr/>
          <a:lstStyle/>
          <a:p>
            <a:pPr>
              <a:defRPr b="1"/>
            </a:pPr>
            <a:endParaRPr lang="fr-FR"/>
          </a:p>
        </c:txPr>
        <c:crossAx val="95774592"/>
        <c:crosses val="autoZero"/>
        <c:auto val="1"/>
        <c:lblAlgn val="ctr"/>
        <c:lblOffset val="100"/>
      </c:catAx>
      <c:valAx>
        <c:axId val="95774592"/>
        <c:scaling>
          <c:orientation val="minMax"/>
        </c:scaling>
        <c:delete val="1"/>
        <c:axPos val="l"/>
        <c:numFmt formatCode="0" sourceLinked="1"/>
        <c:tickLblPos val="none"/>
        <c:crossAx val="95773056"/>
        <c:crosses val="autoZero"/>
        <c:crossBetween val="between"/>
      </c:valAx>
    </c:plotArea>
    <c:legend>
      <c:legendPos val="b"/>
      <c:layout/>
      <c:txPr>
        <a:bodyPr/>
        <a:lstStyle/>
        <a:p>
          <a:pPr>
            <a:defRPr b="1"/>
          </a:pPr>
          <a:endParaRPr lang="fr-FR"/>
        </a:p>
      </c:txPr>
    </c:legend>
    <c:plotVisOnly val="1"/>
  </c:chart>
  <c:spPr>
    <a:scene3d>
      <a:camera prst="orthographicFront"/>
      <a:lightRig rig="threePt" dir="t"/>
    </a:scene3d>
    <a:sp3d>
      <a:bevelB w="165100"/>
    </a:sp3d>
  </c:spPr>
  <c:printSettings>
    <c:headerFooter/>
    <c:pageMargins b="0.75000000000001177" l="0.70000000000000062" r="0.70000000000000062" t="0.75000000000001177"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lang val="fr-FR"/>
  <c:chart>
    <c:view3D>
      <c:rAngAx val="1"/>
    </c:view3D>
    <c:plotArea>
      <c:layout>
        <c:manualLayout>
          <c:layoutTarget val="inner"/>
          <c:xMode val="edge"/>
          <c:yMode val="edge"/>
          <c:x val="2.3060796645702267E-2"/>
          <c:y val="0"/>
          <c:w val="0.97693920335431483"/>
          <c:h val="0.70126432543039552"/>
        </c:manualLayout>
      </c:layout>
      <c:bar3DChart>
        <c:barDir val="col"/>
        <c:grouping val="clustered"/>
        <c:ser>
          <c:idx val="0"/>
          <c:order val="0"/>
          <c:tx>
            <c:strRef>
              <c:f>'EX+Impt'!$C$31</c:f>
              <c:strCache>
                <c:ptCount val="1"/>
                <c:pt idx="0">
                  <c:v>9 mois 2012</c:v>
                </c:pt>
              </c:strCache>
            </c:strRef>
          </c:tx>
          <c:dLbls>
            <c:txPr>
              <a:bodyPr/>
              <a:lstStyle/>
              <a:p>
                <a:pPr>
                  <a:defRPr b="1">
                    <a:solidFill>
                      <a:srgbClr val="0070C0"/>
                    </a:solidFill>
                  </a:defRPr>
                </a:pPr>
                <a:endParaRPr lang="fr-FR"/>
              </a:p>
            </c:txPr>
            <c:showVal val="1"/>
          </c:dLbls>
          <c:cat>
            <c:strRef>
              <c:f>'EX+Impt'!$A$33:$A$39</c:f>
              <c:strCache>
                <c:ptCount val="7"/>
                <c:pt idx="0">
                  <c:v>IME</c:v>
                </c:pt>
                <c:pt idx="1">
                  <c:v>ICH</c:v>
                </c:pt>
                <c:pt idx="2">
                  <c:v>ITH</c:v>
                </c:pt>
                <c:pt idx="3">
                  <c:v>ID</c:v>
                </c:pt>
                <c:pt idx="4">
                  <c:v>IAA</c:v>
                </c:pt>
                <c:pt idx="5">
                  <c:v>ICC</c:v>
                </c:pt>
                <c:pt idx="6">
                  <c:v>IMCCV</c:v>
                </c:pt>
              </c:strCache>
            </c:strRef>
          </c:cat>
          <c:val>
            <c:numRef>
              <c:f>'EX+Impt'!$C$33:$C$39</c:f>
              <c:numCache>
                <c:formatCode>0</c:formatCode>
                <c:ptCount val="7"/>
                <c:pt idx="0">
                  <c:v>12048.3</c:v>
                </c:pt>
                <c:pt idx="1">
                  <c:v>3190.08</c:v>
                </c:pt>
                <c:pt idx="2">
                  <c:v>2597.2550000000001</c:v>
                </c:pt>
                <c:pt idx="3">
                  <c:v>1708.539</c:v>
                </c:pt>
                <c:pt idx="4">
                  <c:v>1385.6949999999999</c:v>
                </c:pt>
                <c:pt idx="5">
                  <c:v>522.26</c:v>
                </c:pt>
                <c:pt idx="6">
                  <c:v>327.91500000000002</c:v>
                </c:pt>
              </c:numCache>
            </c:numRef>
          </c:val>
        </c:ser>
        <c:ser>
          <c:idx val="1"/>
          <c:order val="1"/>
          <c:tx>
            <c:strRef>
              <c:f>'EX+Impt'!$D$31</c:f>
              <c:strCache>
                <c:ptCount val="1"/>
                <c:pt idx="0">
                  <c:v>9 mois 2013</c:v>
                </c:pt>
              </c:strCache>
            </c:strRef>
          </c:tx>
          <c:spPr>
            <a:solidFill>
              <a:srgbClr val="FF0000"/>
            </a:solidFill>
          </c:spPr>
          <c:dLbls>
            <c:dLbl>
              <c:idx val="0"/>
              <c:layout>
                <c:manualLayout>
                  <c:x val="2.3060631571996879E-2"/>
                  <c:y val="-5.3092123815103075E-3"/>
                </c:manualLayout>
              </c:layout>
              <c:showVal val="1"/>
            </c:dLbl>
            <c:dLbl>
              <c:idx val="1"/>
              <c:layout>
                <c:manualLayout>
                  <c:x val="1.8867924528301886E-2"/>
                  <c:y val="-1.2749976500871256E-2"/>
                </c:manualLayout>
              </c:layout>
              <c:showVal val="1"/>
            </c:dLbl>
            <c:dLbl>
              <c:idx val="2"/>
              <c:layout>
                <c:manualLayout>
                  <c:x val="8.2978868864495067E-3"/>
                  <c:y val="-1.9907292290218127E-2"/>
                </c:manualLayout>
              </c:layout>
              <c:showVal val="1"/>
            </c:dLbl>
            <c:dLbl>
              <c:idx val="3"/>
              <c:layout>
                <c:manualLayout>
                  <c:x val="9.9719698118143092E-4"/>
                  <c:y val="-2.4930699452042106E-2"/>
                </c:manualLayout>
              </c:layout>
              <c:showVal val="1"/>
            </c:dLbl>
            <c:dLbl>
              <c:idx val="4"/>
              <c:layout>
                <c:manualLayout>
                  <c:x val="4.1050701051949514E-3"/>
                  <c:y val="-2.8569937529738611E-2"/>
                </c:manualLayout>
              </c:layout>
              <c:showVal val="1"/>
            </c:dLbl>
            <c:dLbl>
              <c:idx val="5"/>
              <c:layout>
                <c:manualLayout>
                  <c:x val="4.9853904162319523E-4"/>
                  <c:y val="-8.6629522186919827E-3"/>
                </c:manualLayout>
              </c:layout>
              <c:showVal val="1"/>
            </c:dLbl>
            <c:dLbl>
              <c:idx val="6"/>
              <c:layout>
                <c:manualLayout>
                  <c:x val="4.9408036905919123E-3"/>
                  <c:y val="-4.5386870500836573E-3"/>
                </c:manualLayout>
              </c:layout>
              <c:showVal val="1"/>
            </c:dLbl>
            <c:txPr>
              <a:bodyPr/>
              <a:lstStyle/>
              <a:p>
                <a:pPr>
                  <a:defRPr b="1">
                    <a:solidFill>
                      <a:srgbClr val="FF0000"/>
                    </a:solidFill>
                  </a:defRPr>
                </a:pPr>
                <a:endParaRPr lang="fr-FR"/>
              </a:p>
            </c:txPr>
            <c:showVal val="1"/>
          </c:dLbls>
          <c:cat>
            <c:strRef>
              <c:f>'EX+Impt'!$A$33:$A$39</c:f>
              <c:strCache>
                <c:ptCount val="7"/>
                <c:pt idx="0">
                  <c:v>IME</c:v>
                </c:pt>
                <c:pt idx="1">
                  <c:v>ICH</c:v>
                </c:pt>
                <c:pt idx="2">
                  <c:v>ITH</c:v>
                </c:pt>
                <c:pt idx="3">
                  <c:v>ID</c:v>
                </c:pt>
                <c:pt idx="4">
                  <c:v>IAA</c:v>
                </c:pt>
                <c:pt idx="5">
                  <c:v>ICC</c:v>
                </c:pt>
                <c:pt idx="6">
                  <c:v>IMCCV</c:v>
                </c:pt>
              </c:strCache>
            </c:strRef>
          </c:cat>
          <c:val>
            <c:numRef>
              <c:f>'EX+Impt'!$D$33:$D$39</c:f>
              <c:numCache>
                <c:formatCode>0</c:formatCode>
                <c:ptCount val="7"/>
                <c:pt idx="0">
                  <c:v>12081.9</c:v>
                </c:pt>
                <c:pt idx="1">
                  <c:v>3504.2310000000002</c:v>
                </c:pt>
                <c:pt idx="2">
                  <c:v>2652.08</c:v>
                </c:pt>
                <c:pt idx="3">
                  <c:v>1768.223</c:v>
                </c:pt>
                <c:pt idx="4">
                  <c:v>1308.29</c:v>
                </c:pt>
                <c:pt idx="5">
                  <c:v>545.95000000000005</c:v>
                </c:pt>
                <c:pt idx="6">
                  <c:v>339.84</c:v>
                </c:pt>
              </c:numCache>
            </c:numRef>
          </c:val>
        </c:ser>
        <c:ser>
          <c:idx val="2"/>
          <c:order val="2"/>
          <c:tx>
            <c:strRef>
              <c:f>'EX+Impt'!$B$31</c:f>
              <c:strCache>
                <c:ptCount val="1"/>
                <c:pt idx="0">
                  <c:v>9mois 2010</c:v>
                </c:pt>
              </c:strCache>
            </c:strRef>
          </c:tx>
          <c:dLbls>
            <c:dLbl>
              <c:idx val="0"/>
              <c:layout>
                <c:manualLayout>
                  <c:x val="3.3220083050207627E-2"/>
                  <c:y val="-3.8986354775828458E-3"/>
                </c:manualLayout>
              </c:layout>
              <c:showVal val="1"/>
            </c:dLbl>
            <c:dLbl>
              <c:idx val="1"/>
              <c:layout>
                <c:manualLayout>
                  <c:x val="1.0570026425066062E-2"/>
                  <c:y val="-7.7972709551656924E-3"/>
                </c:manualLayout>
              </c:layout>
              <c:showVal val="1"/>
            </c:dLbl>
            <c:dLbl>
              <c:idx val="2"/>
              <c:layout>
                <c:manualLayout>
                  <c:x val="1.5100037750094318E-2"/>
                  <c:y val="0"/>
                </c:manualLayout>
              </c:layout>
              <c:showVal val="1"/>
            </c:dLbl>
            <c:dLbl>
              <c:idx val="6"/>
              <c:layout>
                <c:manualLayout>
                  <c:x val="1.2080030200075503E-2"/>
                  <c:y val="-1.1695906432748466E-2"/>
                </c:manualLayout>
              </c:layout>
              <c:showVal val="1"/>
            </c:dLbl>
            <c:txPr>
              <a:bodyPr/>
              <a:lstStyle/>
              <a:p>
                <a:pPr>
                  <a:defRPr b="1">
                    <a:solidFill>
                      <a:srgbClr val="00B050"/>
                    </a:solidFill>
                  </a:defRPr>
                </a:pPr>
                <a:endParaRPr lang="fr-FR"/>
              </a:p>
            </c:txPr>
            <c:showVal val="1"/>
          </c:dLbls>
          <c:cat>
            <c:strRef>
              <c:f>'EX+Impt'!$A$33:$A$39</c:f>
              <c:strCache>
                <c:ptCount val="7"/>
                <c:pt idx="0">
                  <c:v>IME</c:v>
                </c:pt>
                <c:pt idx="1">
                  <c:v>ICH</c:v>
                </c:pt>
                <c:pt idx="2">
                  <c:v>ITH</c:v>
                </c:pt>
                <c:pt idx="3">
                  <c:v>ID</c:v>
                </c:pt>
                <c:pt idx="4">
                  <c:v>IAA</c:v>
                </c:pt>
                <c:pt idx="5">
                  <c:v>ICC</c:v>
                </c:pt>
                <c:pt idx="6">
                  <c:v>IMCCV</c:v>
                </c:pt>
              </c:strCache>
            </c:strRef>
          </c:cat>
          <c:val>
            <c:numRef>
              <c:f>'EX+Impt'!$B$33:$B$39</c:f>
              <c:numCache>
                <c:formatCode>0</c:formatCode>
                <c:ptCount val="7"/>
                <c:pt idx="0">
                  <c:v>11004.2</c:v>
                </c:pt>
                <c:pt idx="1">
                  <c:v>2485.8000000000002</c:v>
                </c:pt>
                <c:pt idx="2">
                  <c:v>2535.9</c:v>
                </c:pt>
                <c:pt idx="3">
                  <c:v>1498.5</c:v>
                </c:pt>
                <c:pt idx="4">
                  <c:v>1004.4</c:v>
                </c:pt>
                <c:pt idx="5">
                  <c:v>480.2</c:v>
                </c:pt>
                <c:pt idx="6">
                  <c:v>283.89999999999998</c:v>
                </c:pt>
              </c:numCache>
            </c:numRef>
          </c:val>
        </c:ser>
        <c:shape val="cylinder"/>
        <c:axId val="95822208"/>
        <c:axId val="95823744"/>
        <c:axId val="0"/>
      </c:bar3DChart>
      <c:catAx>
        <c:axId val="95822208"/>
        <c:scaling>
          <c:orientation val="minMax"/>
        </c:scaling>
        <c:axPos val="b"/>
        <c:tickLblPos val="nextTo"/>
        <c:txPr>
          <a:bodyPr/>
          <a:lstStyle/>
          <a:p>
            <a:pPr>
              <a:defRPr b="1"/>
            </a:pPr>
            <a:endParaRPr lang="fr-FR"/>
          </a:p>
        </c:txPr>
        <c:crossAx val="95823744"/>
        <c:crosses val="autoZero"/>
        <c:auto val="1"/>
        <c:lblAlgn val="ctr"/>
        <c:lblOffset val="100"/>
      </c:catAx>
      <c:valAx>
        <c:axId val="95823744"/>
        <c:scaling>
          <c:orientation val="minMax"/>
        </c:scaling>
        <c:delete val="1"/>
        <c:axPos val="l"/>
        <c:numFmt formatCode="0" sourceLinked="1"/>
        <c:tickLblPos val="none"/>
        <c:crossAx val="95822208"/>
        <c:crosses val="autoZero"/>
        <c:crossBetween val="between"/>
      </c:valAx>
    </c:plotArea>
    <c:legend>
      <c:legendPos val="b"/>
      <c:layout/>
      <c:txPr>
        <a:bodyPr/>
        <a:lstStyle/>
        <a:p>
          <a:pPr>
            <a:defRPr b="1"/>
          </a:pPr>
          <a:endParaRPr lang="fr-FR"/>
        </a:p>
      </c:txPr>
    </c:legend>
    <c:plotVisOnly val="1"/>
  </c:chart>
  <c:spPr>
    <a:scene3d>
      <a:camera prst="orthographicFront"/>
      <a:lightRig rig="threePt" dir="t"/>
    </a:scene3d>
    <a:sp3d>
      <a:bevelB w="165100"/>
    </a:sp3d>
  </c:spPr>
  <c:printSettings>
    <c:headerFooter/>
    <c:pageMargins b="0.75000000000001199" l="0.70000000000000062" r="0.70000000000000062" t="0.75000000000001199"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lang val="fr-FR"/>
  <c:chart>
    <c:view3D>
      <c:rotX val="10"/>
      <c:rotY val="10"/>
      <c:depthPercent val="100"/>
      <c:rAngAx val="1"/>
    </c:view3D>
    <c:plotArea>
      <c:layout>
        <c:manualLayout>
          <c:layoutTarget val="inner"/>
          <c:xMode val="edge"/>
          <c:yMode val="edge"/>
          <c:x val="0.10312739328636551"/>
          <c:y val="7.7954928047787128E-2"/>
          <c:w val="0.89581846019247591"/>
          <c:h val="0.72410643497149074"/>
        </c:manualLayout>
      </c:layout>
      <c:bar3DChart>
        <c:barDir val="col"/>
        <c:grouping val="clustered"/>
        <c:ser>
          <c:idx val="0"/>
          <c:order val="0"/>
          <c:spPr>
            <a:solidFill>
              <a:schemeClr val="accent6">
                <a:lumMod val="75000"/>
              </a:schemeClr>
            </a:solidFill>
            <a:ln>
              <a:solidFill>
                <a:schemeClr val="tx1"/>
              </a:solidFill>
            </a:ln>
            <a:effectLst>
              <a:outerShdw sx="1000" sy="1000" algn="ctr" rotWithShape="0">
                <a:srgbClr val="000000"/>
              </a:outerShdw>
            </a:effectLst>
          </c:spPr>
          <c:dLbls>
            <c:dLbl>
              <c:idx val="0"/>
              <c:layout>
                <c:manualLayout>
                  <c:x val="1.9753091220251585E-2"/>
                  <c:y val="-2.4509803921568651E-2"/>
                </c:manualLayout>
              </c:layout>
              <c:showVal val="1"/>
            </c:dLbl>
            <c:dLbl>
              <c:idx val="1"/>
              <c:layout>
                <c:manualLayout>
                  <c:x val="2.2428069998072807E-2"/>
                  <c:y val="-2.4509803921568631E-2"/>
                </c:manualLayout>
              </c:layout>
              <c:showVal val="1"/>
            </c:dLbl>
            <c:dLbl>
              <c:idx val="2"/>
              <c:layout>
                <c:manualLayout>
                  <c:x val="1.4197534314555841E-2"/>
                  <c:y val="-1.9607843137254902E-2"/>
                </c:manualLayout>
              </c:layout>
              <c:showVal val="1"/>
            </c:dLbl>
            <c:txPr>
              <a:bodyPr/>
              <a:lstStyle/>
              <a:p>
                <a:pPr>
                  <a:defRPr sz="1200" b="1">
                    <a:solidFill>
                      <a:sysClr val="windowText" lastClr="000000"/>
                    </a:solidFill>
                  </a:defRPr>
                </a:pPr>
                <a:endParaRPr lang="fr-FR"/>
              </a:p>
            </c:txPr>
            <c:showVal val="1"/>
          </c:dLbls>
          <c:cat>
            <c:strRef>
              <c:f>'EX+Impt'!$B$64:$D$64</c:f>
              <c:strCache>
                <c:ptCount val="3"/>
                <c:pt idx="0">
                  <c:v>09 mois 2010</c:v>
                </c:pt>
                <c:pt idx="1">
                  <c:v>09 mois 2012</c:v>
                </c:pt>
                <c:pt idx="2">
                  <c:v>09 mois 2013</c:v>
                </c:pt>
              </c:strCache>
            </c:strRef>
          </c:cat>
          <c:val>
            <c:numRef>
              <c:f>'EX+Impt'!$B$65:$D$65</c:f>
              <c:numCache>
                <c:formatCode>0</c:formatCode>
                <c:ptCount val="3"/>
                <c:pt idx="0">
                  <c:v>13984.6</c:v>
                </c:pt>
                <c:pt idx="1">
                  <c:v>15698.279000000002</c:v>
                </c:pt>
                <c:pt idx="2">
                  <c:v>16771.466</c:v>
                </c:pt>
              </c:numCache>
            </c:numRef>
          </c:val>
        </c:ser>
        <c:shape val="box"/>
        <c:axId val="95968640"/>
        <c:axId val="95978624"/>
        <c:axId val="0"/>
      </c:bar3DChart>
      <c:catAx>
        <c:axId val="95968640"/>
        <c:scaling>
          <c:orientation val="minMax"/>
        </c:scaling>
        <c:axPos val="b"/>
        <c:tickLblPos val="nextTo"/>
        <c:txPr>
          <a:bodyPr/>
          <a:lstStyle/>
          <a:p>
            <a:pPr>
              <a:defRPr b="1"/>
            </a:pPr>
            <a:endParaRPr lang="fr-FR"/>
          </a:p>
        </c:txPr>
        <c:crossAx val="95978624"/>
        <c:crosses val="autoZero"/>
        <c:auto val="1"/>
        <c:lblAlgn val="ctr"/>
        <c:lblOffset val="100"/>
      </c:catAx>
      <c:valAx>
        <c:axId val="95978624"/>
        <c:scaling>
          <c:orientation val="minMax"/>
          <c:max val="16000"/>
          <c:min val="0"/>
        </c:scaling>
        <c:axPos val="l"/>
        <c:numFmt formatCode="0" sourceLinked="1"/>
        <c:tickLblPos val="nextTo"/>
        <c:crossAx val="95968640"/>
        <c:crosses val="autoZero"/>
        <c:crossBetween val="between"/>
        <c:majorUnit val="5000"/>
      </c:valAx>
    </c:plotArea>
    <c:plotVisOnly val="1"/>
  </c:chart>
  <c:spPr>
    <a:scene3d>
      <a:camera prst="orthographicFront"/>
      <a:lightRig rig="threePt" dir="t"/>
    </a:scene3d>
    <a:sp3d>
      <a:bevelB w="165100" h="0"/>
    </a:sp3d>
  </c:spPr>
  <c:printSettings>
    <c:headerFooter/>
    <c:pageMargins b="0.75000000000000466" l="0.70000000000000062" r="0.70000000000000062" t="0.75000000000000466"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lang val="fr-FR"/>
  <c:roundedCorners val="1"/>
  <c:chart>
    <c:title>
      <c:tx>
        <c:rich>
          <a:bodyPr/>
          <a:lstStyle/>
          <a:p>
            <a:pPr>
              <a:defRPr sz="1100" b="1" i="0" u="none" strike="noStrike" baseline="0">
                <a:solidFill>
                  <a:srgbClr val="000000"/>
                </a:solidFill>
                <a:latin typeface="Arial"/>
                <a:ea typeface="Arial"/>
                <a:cs typeface="Arial"/>
              </a:defRPr>
            </a:pPr>
            <a:r>
              <a:rPr lang="fr-FR"/>
              <a:t>Répartition des Entreprises cértifiées par secteur</a:t>
            </a:r>
          </a:p>
        </c:rich>
      </c:tx>
      <c:layout>
        <c:manualLayout>
          <c:xMode val="edge"/>
          <c:yMode val="edge"/>
          <c:x val="0.24391446367010447"/>
          <c:y val="2.5240278700102252E-2"/>
        </c:manualLayout>
      </c:layout>
      <c:spPr>
        <a:noFill/>
        <a:ln w="25400">
          <a:noFill/>
        </a:ln>
      </c:spPr>
    </c:title>
    <c:view3D>
      <c:rotX val="50"/>
      <c:rotY val="140"/>
      <c:depthPercent val="100"/>
      <c:rAngAx val="1"/>
    </c:view3D>
    <c:floor>
      <c:spPr>
        <a:solidFill>
          <a:sysClr val="window" lastClr="FFFFFF">
            <a:alpha val="51000"/>
          </a:sysClr>
        </a:solidFill>
        <a:ln w="3175">
          <a:solidFill>
            <a:srgbClr val="000000"/>
          </a:solidFill>
          <a:prstDash val="solid"/>
        </a:ln>
      </c:spPr>
    </c:floor>
    <c:sideWall>
      <c:spPr>
        <a:solidFill>
          <a:sysClr val="window" lastClr="FFFFFF">
            <a:alpha val="32000"/>
          </a:sysClr>
        </a:solidFill>
        <a:ln w="38100">
          <a:solidFill>
            <a:srgbClr val="808080"/>
          </a:solidFill>
          <a:prstDash val="solid"/>
        </a:ln>
      </c:spPr>
    </c:sideWall>
    <c:backWall>
      <c:spPr>
        <a:solidFill>
          <a:sysClr val="window" lastClr="FFFFFF">
            <a:alpha val="32000"/>
          </a:sysClr>
        </a:solidFill>
        <a:ln w="38100">
          <a:solidFill>
            <a:srgbClr val="808080"/>
          </a:solidFill>
          <a:prstDash val="solid"/>
        </a:ln>
      </c:spPr>
    </c:backWall>
    <c:plotArea>
      <c:layout>
        <c:manualLayout>
          <c:layoutTarget val="inner"/>
          <c:xMode val="edge"/>
          <c:yMode val="edge"/>
          <c:x val="3.8655842798411763E-3"/>
          <c:y val="0.1128417120936806"/>
          <c:w val="0.99574431514644768"/>
          <c:h val="0.80184769322608085"/>
        </c:manualLayout>
      </c:layout>
      <c:bar3DChart>
        <c:barDir val="col"/>
        <c:grouping val="stacked"/>
        <c:ser>
          <c:idx val="0"/>
          <c:order val="0"/>
          <c:spPr>
            <a:solidFill>
              <a:srgbClr val="9999FF"/>
            </a:solidFill>
            <a:ln w="12700">
              <a:solidFill>
                <a:srgbClr val="000000"/>
              </a:solidFill>
              <a:prstDash val="solid"/>
            </a:ln>
          </c:spPr>
          <c:dLbls>
            <c:dLbl>
              <c:idx val="0"/>
              <c:layout>
                <c:manualLayout>
                  <c:x val="7.3502388827637721E-3"/>
                  <c:y val="-0.14814814814814894"/>
                </c:manualLayout>
              </c:layout>
              <c:showVal val="1"/>
            </c:dLbl>
            <c:dLbl>
              <c:idx val="1"/>
              <c:layout>
                <c:manualLayout>
                  <c:x val="1.3259703156574472E-2"/>
                  <c:y val="-7.1330433876271152E-2"/>
                </c:manualLayout>
              </c:layout>
              <c:showVal val="1"/>
            </c:dLbl>
            <c:dLbl>
              <c:idx val="2"/>
              <c:layout>
                <c:manualLayout>
                  <c:x val="8.8202866593165268E-3"/>
                  <c:y val="-1.646090534979442E-2"/>
                </c:manualLayout>
              </c:layout>
              <c:showVal val="1"/>
            </c:dLbl>
            <c:dLbl>
              <c:idx val="3"/>
              <c:layout>
                <c:manualLayout>
                  <c:x val="5.8800753544175233E-3"/>
                  <c:y val="-5.486968449931494E-3"/>
                </c:manualLayout>
              </c:layout>
              <c:showVal val="1"/>
            </c:dLbl>
            <c:dLbl>
              <c:idx val="4"/>
              <c:layout>
                <c:manualLayout>
                  <c:x val="2.9400955531054852E-3"/>
                  <c:y val="0"/>
                </c:manualLayout>
              </c:layout>
              <c:showVal val="1"/>
            </c:dLbl>
            <c:dLbl>
              <c:idx val="5"/>
              <c:layout>
                <c:manualLayout>
                  <c:x val="7.3502388827637721E-3"/>
                  <c:y val="0"/>
                </c:manualLayout>
              </c:layout>
              <c:showVal val="1"/>
            </c:dLbl>
            <c:dLbl>
              <c:idx val="6"/>
              <c:layout>
                <c:manualLayout>
                  <c:x val="4.4101433296582174E-3"/>
                  <c:y val="-5.4869684499314108E-3"/>
                </c:manualLayout>
              </c:layout>
              <c:showVal val="1"/>
            </c:dLbl>
            <c:dLbl>
              <c:idx val="7"/>
              <c:layout>
                <c:manualLayout>
                  <c:x val="4.4101433296582174E-3"/>
                  <c:y val="-1.646090534979442E-2"/>
                </c:manualLayout>
              </c:layout>
              <c:showVal val="1"/>
            </c:dLbl>
            <c:dLbl>
              <c:idx val="8"/>
              <c:layout>
                <c:manualLayout>
                  <c:x val="5.8801911062110824E-3"/>
                  <c:y val="-3.292181069958848E-2"/>
                </c:manualLayout>
              </c:layout>
              <c:showVal val="1"/>
            </c:dLbl>
            <c:dLbl>
              <c:idx val="9"/>
              <c:layout>
                <c:manualLayout>
                  <c:x val="8.8495575221241487E-3"/>
                  <c:y val="-4.3321299638989168E-2"/>
                </c:manualLayout>
              </c:layout>
              <c:showVal val="1"/>
            </c:dLbl>
            <c:txPr>
              <a:bodyPr/>
              <a:lstStyle/>
              <a:p>
                <a:pPr>
                  <a:defRPr sz="1050" b="1">
                    <a:solidFill>
                      <a:schemeClr val="bg1"/>
                    </a:solidFill>
                  </a:defRPr>
                </a:pPr>
                <a:endParaRPr lang="fr-FR"/>
              </a:p>
            </c:txPr>
            <c:showVal val="1"/>
          </c:dLbls>
          <c:cat>
            <c:strRef>
              <c:f>qualité!$F$14:$O$14</c:f>
              <c:strCache>
                <c:ptCount val="10"/>
                <c:pt idx="0">
                  <c:v>Services</c:v>
                </c:pt>
                <c:pt idx="1">
                  <c:v>IME</c:v>
                </c:pt>
                <c:pt idx="2">
                  <c:v>ICH</c:v>
                </c:pt>
                <c:pt idx="3">
                  <c:v>IAA</c:v>
                </c:pt>
                <c:pt idx="4">
                  <c:v>IMCCV</c:v>
                </c:pt>
                <c:pt idx="5">
                  <c:v>NTIC</c:v>
                </c:pt>
                <c:pt idx="6">
                  <c:v>ITH</c:v>
                </c:pt>
                <c:pt idx="7">
                  <c:v>IEmb</c:v>
                </c:pt>
                <c:pt idx="8">
                  <c:v>IBA</c:v>
                </c:pt>
                <c:pt idx="9">
                  <c:v>ICC</c:v>
                </c:pt>
              </c:strCache>
            </c:strRef>
          </c:cat>
          <c:val>
            <c:numRef>
              <c:f>qualité!$F$15:$O$15</c:f>
              <c:numCache>
                <c:formatCode>General</c:formatCode>
                <c:ptCount val="10"/>
                <c:pt idx="0">
                  <c:v>709</c:v>
                </c:pt>
                <c:pt idx="1">
                  <c:v>429</c:v>
                </c:pt>
                <c:pt idx="2">
                  <c:v>303</c:v>
                </c:pt>
                <c:pt idx="3">
                  <c:v>143</c:v>
                </c:pt>
                <c:pt idx="4">
                  <c:v>95</c:v>
                </c:pt>
                <c:pt idx="5">
                  <c:v>68</c:v>
                </c:pt>
                <c:pt idx="6">
                  <c:v>59</c:v>
                </c:pt>
                <c:pt idx="7">
                  <c:v>52</c:v>
                </c:pt>
                <c:pt idx="8">
                  <c:v>31</c:v>
                </c:pt>
                <c:pt idx="9">
                  <c:v>9</c:v>
                </c:pt>
              </c:numCache>
            </c:numRef>
          </c:val>
        </c:ser>
        <c:shape val="cylinder"/>
        <c:axId val="98916224"/>
        <c:axId val="98917760"/>
        <c:axId val="0"/>
      </c:bar3DChart>
      <c:catAx>
        <c:axId val="98916224"/>
        <c:scaling>
          <c:orientation val="minMax"/>
        </c:scaling>
        <c:axPos val="b"/>
        <c:numFmt formatCode="General" sourceLinked="1"/>
        <c:tickLblPos val="low"/>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fr-FR"/>
          </a:p>
        </c:txPr>
        <c:crossAx val="98917760"/>
        <c:crosses val="autoZero"/>
        <c:auto val="1"/>
        <c:lblAlgn val="ctr"/>
        <c:lblOffset val="100"/>
        <c:tickLblSkip val="1"/>
        <c:tickMarkSkip val="1"/>
      </c:catAx>
      <c:valAx>
        <c:axId val="98917760"/>
        <c:scaling>
          <c:orientation val="minMax"/>
        </c:scaling>
        <c:delete val="1"/>
        <c:axPos val="l"/>
        <c:majorGridlines>
          <c:spPr>
            <a:ln w="3175">
              <a:solidFill>
                <a:schemeClr val="bg1"/>
              </a:solidFill>
              <a:prstDash val="solid"/>
            </a:ln>
          </c:spPr>
        </c:majorGridlines>
        <c:numFmt formatCode="General" sourceLinked="1"/>
        <c:tickLblPos val="none"/>
        <c:crossAx val="98916224"/>
        <c:crosses val="min"/>
        <c:crossBetween val="between"/>
      </c:valAx>
      <c:spPr>
        <a:noFill/>
        <a:ln w="25400">
          <a:noFill/>
        </a:ln>
      </c:spPr>
    </c:plotArea>
    <c:plotVisOnly val="1"/>
    <c:dispBlanksAs val="gap"/>
  </c:chart>
  <c:spPr>
    <a:solidFill>
      <a:srgbClr val="EEECE1"/>
    </a:solidFill>
    <a:ln w="3175">
      <a:solidFill>
        <a:srgbClr val="000000"/>
      </a:solidFill>
      <a:prstDash val="solid"/>
    </a:ln>
    <a:effectLst>
      <a:outerShdw dist="35921" dir="2700000" algn="br">
        <a:srgbClr val="000000"/>
      </a:outerShdw>
    </a:effectLst>
  </c:spPr>
  <c:txPr>
    <a:bodyPr/>
    <a:lstStyle/>
    <a:p>
      <a:pPr>
        <a:defRPr sz="145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689" footer="0.49212598450000689"/>
    <c:pageSetup paperSize="9"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c:lang val="fr-FR"/>
  <c:chart>
    <c:view3D>
      <c:rotX val="0"/>
      <c:rotY val="10"/>
      <c:depthPercent val="150"/>
      <c:rAngAx val="1"/>
    </c:view3D>
    <c:floor>
      <c:spPr>
        <a:solidFill>
          <a:srgbClr val="FFFF00">
            <a:alpha val="18000"/>
          </a:srgbClr>
        </a:solidFill>
      </c:spPr>
    </c:floor>
    <c:plotArea>
      <c:layout>
        <c:manualLayout>
          <c:layoutTarget val="inner"/>
          <c:xMode val="edge"/>
          <c:yMode val="edge"/>
          <c:x val="8.1642517948762497E-2"/>
          <c:y val="6.3492063492063502E-2"/>
          <c:w val="0.89845697071767616"/>
          <c:h val="0.64607566639722536"/>
        </c:manualLayout>
      </c:layout>
      <c:bar3DChart>
        <c:barDir val="col"/>
        <c:grouping val="clustered"/>
        <c:ser>
          <c:idx val="0"/>
          <c:order val="0"/>
          <c:tx>
            <c:strRef>
              <c:f>IDE!$M$9</c:f>
              <c:strCache>
                <c:ptCount val="1"/>
                <c:pt idx="0">
                  <c:v>I.man</c:v>
                </c:pt>
              </c:strCache>
            </c:strRef>
          </c:tx>
          <c:spPr>
            <a:solidFill>
              <a:schemeClr val="accent1"/>
            </a:solidFill>
          </c:spPr>
          <c:dLbls>
            <c:dLbl>
              <c:idx val="0"/>
              <c:layout>
                <c:manualLayout>
                  <c:x val="-3.4269475962693252E-3"/>
                  <c:y val="0.13271019829745886"/>
                </c:manualLayout>
              </c:layout>
              <c:showVal val="1"/>
            </c:dLbl>
            <c:dLbl>
              <c:idx val="1"/>
              <c:layout>
                <c:manualLayout>
                  <c:x val="9.8035981444987708E-3"/>
                  <c:y val="0.1179409798109837"/>
                </c:manualLayout>
              </c:layout>
              <c:showVal val="1"/>
            </c:dLbl>
            <c:dLbl>
              <c:idx val="2"/>
              <c:layout>
                <c:manualLayout>
                  <c:x val="8.2125897438123548E-4"/>
                  <c:y val="0.12808039679450714"/>
                </c:manualLayout>
              </c:layout>
              <c:showVal val="1"/>
            </c:dLbl>
            <c:dLbl>
              <c:idx val="3"/>
              <c:layout>
                <c:manualLayout>
                  <c:x val="5.8803068580043812E-3"/>
                  <c:y val="0.12838857120046307"/>
                </c:manualLayout>
              </c:layout>
              <c:showVal val="1"/>
            </c:dLbl>
            <c:txPr>
              <a:bodyPr/>
              <a:lstStyle/>
              <a:p>
                <a:pPr>
                  <a:defRPr sz="1200" b="1">
                    <a:solidFill>
                      <a:schemeClr val="bg1"/>
                    </a:solidFill>
                  </a:defRPr>
                </a:pPr>
                <a:endParaRPr lang="fr-FR"/>
              </a:p>
            </c:txPr>
            <c:showVal val="1"/>
          </c:dLbls>
          <c:cat>
            <c:strRef>
              <c:f>IDE!$N$8:$Q$8</c:f>
              <c:strCache>
                <c:ptCount val="4"/>
                <c:pt idx="0">
                  <c:v>09 mois 2010</c:v>
                </c:pt>
                <c:pt idx="1">
                  <c:v>09 mois 2011</c:v>
                </c:pt>
                <c:pt idx="2">
                  <c:v>09 mois 2012</c:v>
                </c:pt>
                <c:pt idx="3">
                  <c:v>09 mois 2013</c:v>
                </c:pt>
              </c:strCache>
            </c:strRef>
          </c:cat>
          <c:val>
            <c:numRef>
              <c:f>IDE!$N$9:$Q$9</c:f>
              <c:numCache>
                <c:formatCode>0</c:formatCode>
                <c:ptCount val="4"/>
                <c:pt idx="0">
                  <c:v>370.8</c:v>
                </c:pt>
                <c:pt idx="1">
                  <c:v>270.7</c:v>
                </c:pt>
                <c:pt idx="2">
                  <c:v>340</c:v>
                </c:pt>
                <c:pt idx="3">
                  <c:v>355.6</c:v>
                </c:pt>
              </c:numCache>
            </c:numRef>
          </c:val>
        </c:ser>
        <c:ser>
          <c:idx val="1"/>
          <c:order val="1"/>
          <c:tx>
            <c:strRef>
              <c:f>IDE!$M$10</c:f>
              <c:strCache>
                <c:ptCount val="1"/>
                <c:pt idx="0">
                  <c:v>Energie</c:v>
                </c:pt>
              </c:strCache>
            </c:strRef>
          </c:tx>
          <c:spPr>
            <a:solidFill>
              <a:srgbClr val="FFFF00"/>
            </a:solidFill>
          </c:spPr>
          <c:dLbls>
            <c:dLbl>
              <c:idx val="0"/>
              <c:layout>
                <c:manualLayout>
                  <c:x val="5.3934548148405394E-3"/>
                  <c:y val="0.14240970829216962"/>
                </c:manualLayout>
              </c:layout>
              <c:showVal val="1"/>
            </c:dLbl>
            <c:dLbl>
              <c:idx val="1"/>
              <c:layout>
                <c:manualLayout>
                  <c:x val="2.4532435099416392E-3"/>
                  <c:y val="0.14196940211371195"/>
                </c:manualLayout>
              </c:layout>
              <c:showVal val="1"/>
            </c:dLbl>
            <c:dLbl>
              <c:idx val="2"/>
              <c:layout>
                <c:manualLayout>
                  <c:x val="8.3334346161529106E-3"/>
                  <c:y val="0.14240970829216962"/>
                </c:manualLayout>
              </c:layout>
              <c:showVal val="1"/>
            </c:dLbl>
            <c:dLbl>
              <c:idx val="3"/>
              <c:layout>
                <c:manualLayout>
                  <c:x val="7.4831219416208123E-3"/>
                  <c:y val="0.12963963154795771"/>
                </c:manualLayout>
              </c:layout>
              <c:showVal val="1"/>
            </c:dLbl>
            <c:spPr>
              <a:noFill/>
            </c:spPr>
            <c:txPr>
              <a:bodyPr/>
              <a:lstStyle/>
              <a:p>
                <a:pPr>
                  <a:defRPr sz="1100" b="1">
                    <a:solidFill>
                      <a:srgbClr val="002060"/>
                    </a:solidFill>
                  </a:defRPr>
                </a:pPr>
                <a:endParaRPr lang="fr-FR"/>
              </a:p>
            </c:txPr>
            <c:showVal val="1"/>
          </c:dLbls>
          <c:cat>
            <c:strRef>
              <c:f>IDE!$N$8:$Q$8</c:f>
              <c:strCache>
                <c:ptCount val="4"/>
                <c:pt idx="0">
                  <c:v>09 mois 2010</c:v>
                </c:pt>
                <c:pt idx="1">
                  <c:v>09 mois 2011</c:v>
                </c:pt>
                <c:pt idx="2">
                  <c:v>09 mois 2012</c:v>
                </c:pt>
                <c:pt idx="3">
                  <c:v>09 mois 2013</c:v>
                </c:pt>
              </c:strCache>
            </c:strRef>
          </c:cat>
          <c:val>
            <c:numRef>
              <c:f>IDE!$N$10:$Q$10</c:f>
              <c:numCache>
                <c:formatCode>0</c:formatCode>
                <c:ptCount val="4"/>
                <c:pt idx="0">
                  <c:v>930</c:v>
                </c:pt>
                <c:pt idx="1">
                  <c:v>760</c:v>
                </c:pt>
                <c:pt idx="2">
                  <c:v>690</c:v>
                </c:pt>
                <c:pt idx="3">
                  <c:v>820</c:v>
                </c:pt>
              </c:numCache>
            </c:numRef>
          </c:val>
        </c:ser>
        <c:ser>
          <c:idx val="2"/>
          <c:order val="2"/>
          <c:tx>
            <c:strRef>
              <c:f>IDE!$M$11</c:f>
              <c:strCache>
                <c:ptCount val="1"/>
                <c:pt idx="0">
                  <c:v>Total des IDE (MD)</c:v>
                </c:pt>
              </c:strCache>
            </c:strRef>
          </c:tx>
          <c:spPr>
            <a:solidFill>
              <a:schemeClr val="tx2"/>
            </a:solidFill>
          </c:spPr>
          <c:dLbls>
            <c:dLbl>
              <c:idx val="0"/>
              <c:layout>
                <c:manualLayout>
                  <c:x val="8.3334346161529106E-3"/>
                  <c:y val="0.13689969362194745"/>
                </c:manualLayout>
              </c:layout>
              <c:showVal val="1"/>
            </c:dLbl>
            <c:dLbl>
              <c:idx val="1"/>
              <c:layout>
                <c:manualLayout>
                  <c:x val="6.8635025913932933E-3"/>
                  <c:y val="0.13513926728740674"/>
                </c:manualLayout>
              </c:layout>
              <c:showVal val="1"/>
            </c:dLbl>
            <c:dLbl>
              <c:idx val="2"/>
              <c:layout>
                <c:manualLayout>
                  <c:x val="1.0948962140482165E-2"/>
                  <c:y val="0.13094977196291541"/>
                </c:manualLayout>
              </c:layout>
              <c:showVal val="1"/>
            </c:dLbl>
            <c:dLbl>
              <c:idx val="3"/>
              <c:layout>
                <c:manualLayout>
                  <c:x val="9.350545625016542E-3"/>
                  <c:y val="0.14313663263574938"/>
                </c:manualLayout>
              </c:layout>
              <c:showVal val="1"/>
            </c:dLbl>
            <c:txPr>
              <a:bodyPr/>
              <a:lstStyle/>
              <a:p>
                <a:pPr>
                  <a:defRPr sz="1200" b="1">
                    <a:solidFill>
                      <a:schemeClr val="bg1"/>
                    </a:solidFill>
                  </a:defRPr>
                </a:pPr>
                <a:endParaRPr lang="fr-FR"/>
              </a:p>
            </c:txPr>
            <c:showVal val="1"/>
          </c:dLbls>
          <c:cat>
            <c:strRef>
              <c:f>IDE!$N$8:$Q$8</c:f>
              <c:strCache>
                <c:ptCount val="4"/>
                <c:pt idx="0">
                  <c:v>09 mois 2010</c:v>
                </c:pt>
                <c:pt idx="1">
                  <c:v>09 mois 2011</c:v>
                </c:pt>
                <c:pt idx="2">
                  <c:v>09 mois 2012</c:v>
                </c:pt>
                <c:pt idx="3">
                  <c:v>09 mois 2013</c:v>
                </c:pt>
              </c:strCache>
            </c:strRef>
          </c:cat>
          <c:val>
            <c:numRef>
              <c:f>IDE!$N$11:$Q$11</c:f>
              <c:numCache>
                <c:formatCode>0</c:formatCode>
                <c:ptCount val="4"/>
                <c:pt idx="0">
                  <c:v>1494</c:v>
                </c:pt>
                <c:pt idx="1">
                  <c:v>1171</c:v>
                </c:pt>
                <c:pt idx="2">
                  <c:v>1222</c:v>
                </c:pt>
                <c:pt idx="3">
                  <c:v>1370</c:v>
                </c:pt>
              </c:numCache>
            </c:numRef>
          </c:val>
        </c:ser>
        <c:shape val="cylinder"/>
        <c:axId val="95557888"/>
        <c:axId val="95584256"/>
        <c:axId val="0"/>
      </c:bar3DChart>
      <c:catAx>
        <c:axId val="95557888"/>
        <c:scaling>
          <c:orientation val="minMax"/>
        </c:scaling>
        <c:axPos val="b"/>
        <c:numFmt formatCode="General" sourceLinked="1"/>
        <c:tickLblPos val="nextTo"/>
        <c:txPr>
          <a:bodyPr/>
          <a:lstStyle/>
          <a:p>
            <a:pPr>
              <a:defRPr b="1"/>
            </a:pPr>
            <a:endParaRPr lang="fr-FR"/>
          </a:p>
        </c:txPr>
        <c:crossAx val="95584256"/>
        <c:crosses val="autoZero"/>
        <c:auto val="1"/>
        <c:lblAlgn val="ctr"/>
        <c:lblOffset val="100"/>
      </c:catAx>
      <c:valAx>
        <c:axId val="95584256"/>
        <c:scaling>
          <c:orientation val="minMax"/>
          <c:max val="1400"/>
          <c:min val="0"/>
        </c:scaling>
        <c:axPos val="l"/>
        <c:majorGridlines/>
        <c:numFmt formatCode="0" sourceLinked="1"/>
        <c:tickLblPos val="none"/>
        <c:spPr>
          <a:ln>
            <a:noFill/>
          </a:ln>
        </c:spPr>
        <c:crossAx val="95557888"/>
        <c:crosses val="min"/>
        <c:crossBetween val="between"/>
      </c:valAx>
    </c:plotArea>
    <c:legend>
      <c:legendPos val="b"/>
      <c:layout/>
      <c:txPr>
        <a:bodyPr/>
        <a:lstStyle/>
        <a:p>
          <a:pPr>
            <a:defRPr sz="1200" b="0"/>
          </a:pPr>
          <a:endParaRPr lang="fr-FR"/>
        </a:p>
      </c:txPr>
    </c:legend>
    <c:plotVisOnly val="1"/>
    <c:dispBlanksAs val="gap"/>
  </c:chart>
  <c:spPr>
    <a:scene3d>
      <a:camera prst="orthographicFront"/>
      <a:lightRig rig="threePt" dir="t"/>
    </a:scene3d>
    <a:sp3d>
      <a:bevelT w="285750" h="0"/>
      <a:bevelB w="234950" h="0"/>
    </a:sp3d>
  </c:spPr>
  <c:printSettings>
    <c:headerFooter/>
    <c:pageMargins b="0.75000000000001432" l="0.70000000000000062" r="0.70000000000000062" t="0.75000000000001432"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lang val="fr-FR"/>
  <c:chart>
    <c:view3D>
      <c:rotX val="0"/>
      <c:rotY val="10"/>
      <c:depthPercent val="150"/>
      <c:rAngAx val="1"/>
    </c:view3D>
    <c:floor>
      <c:spPr>
        <a:solidFill>
          <a:srgbClr val="FFFF00">
            <a:alpha val="18000"/>
          </a:srgbClr>
        </a:solidFill>
      </c:spPr>
    </c:floor>
    <c:plotArea>
      <c:layout>
        <c:manualLayout>
          <c:layoutTarget val="inner"/>
          <c:xMode val="edge"/>
          <c:yMode val="edge"/>
          <c:x val="8.1642517948762497E-2"/>
          <c:y val="6.3492063492063502E-2"/>
          <c:w val="0.89845697071767583"/>
          <c:h val="0.6460756663972258"/>
        </c:manualLayout>
      </c:layout>
      <c:bar3DChart>
        <c:barDir val="col"/>
        <c:grouping val="clustered"/>
        <c:ser>
          <c:idx val="0"/>
          <c:order val="0"/>
          <c:tx>
            <c:strRef>
              <c:f>IDE!$M$14</c:f>
              <c:strCache>
                <c:ptCount val="1"/>
                <c:pt idx="0">
                  <c:v>الصناعات المعملية</c:v>
                </c:pt>
              </c:strCache>
            </c:strRef>
          </c:tx>
          <c:spPr>
            <a:solidFill>
              <a:schemeClr val="tx2">
                <a:lumMod val="20000"/>
                <a:lumOff val="80000"/>
              </a:schemeClr>
            </a:solidFill>
          </c:spPr>
          <c:dLbls>
            <c:dLbl>
              <c:idx val="0"/>
              <c:layout>
                <c:manualLayout>
                  <c:x val="-3.4269475962693252E-3"/>
                  <c:y val="0.13271019829745892"/>
                </c:manualLayout>
              </c:layout>
              <c:showVal val="1"/>
            </c:dLbl>
            <c:dLbl>
              <c:idx val="1"/>
              <c:layout>
                <c:manualLayout>
                  <c:x val="-1.0776954975446056E-2"/>
                  <c:y val="0.12753337487490324"/>
                </c:manualLayout>
              </c:layout>
              <c:showVal val="1"/>
            </c:dLbl>
            <c:dLbl>
              <c:idx val="2"/>
              <c:layout>
                <c:manualLayout>
                  <c:x val="-5.0521350029484203E-3"/>
                  <c:y val="0.12808021299495817"/>
                </c:manualLayout>
              </c:layout>
              <c:showVal val="1"/>
            </c:dLbl>
            <c:dLbl>
              <c:idx val="3"/>
              <c:layout>
                <c:manualLayout>
                  <c:x val="-4.4099118260713553E-3"/>
                  <c:y val="0.12838875356407786"/>
                </c:manualLayout>
              </c:layout>
              <c:showVal val="1"/>
            </c:dLbl>
            <c:spPr>
              <a:noFill/>
            </c:spPr>
            <c:txPr>
              <a:bodyPr/>
              <a:lstStyle/>
              <a:p>
                <a:pPr>
                  <a:defRPr sz="1400" b="1">
                    <a:solidFill>
                      <a:sysClr val="windowText" lastClr="000000"/>
                    </a:solidFill>
                  </a:defRPr>
                </a:pPr>
                <a:endParaRPr lang="fr-FR"/>
              </a:p>
            </c:txPr>
            <c:showVal val="1"/>
          </c:dLbls>
          <c:cat>
            <c:strRef>
              <c:f>IDE!$N$13:$Q$13</c:f>
              <c:strCache>
                <c:ptCount val="4"/>
                <c:pt idx="0">
                  <c:v>9أشهر 2010</c:v>
                </c:pt>
                <c:pt idx="1">
                  <c:v>9أشهر 2011</c:v>
                </c:pt>
                <c:pt idx="2">
                  <c:v>9أشهر 2012</c:v>
                </c:pt>
                <c:pt idx="3">
                  <c:v>9أشهر 2013</c:v>
                </c:pt>
              </c:strCache>
            </c:strRef>
          </c:cat>
          <c:val>
            <c:numRef>
              <c:f>IDE!$N$14:$Q$14</c:f>
              <c:numCache>
                <c:formatCode>0</c:formatCode>
                <c:ptCount val="4"/>
                <c:pt idx="0">
                  <c:v>370.8</c:v>
                </c:pt>
                <c:pt idx="1">
                  <c:v>270.7</c:v>
                </c:pt>
                <c:pt idx="2">
                  <c:v>340</c:v>
                </c:pt>
                <c:pt idx="3">
                  <c:v>355.6</c:v>
                </c:pt>
              </c:numCache>
            </c:numRef>
          </c:val>
        </c:ser>
        <c:ser>
          <c:idx val="1"/>
          <c:order val="1"/>
          <c:tx>
            <c:strRef>
              <c:f>IDE!$M$15</c:f>
              <c:strCache>
                <c:ptCount val="1"/>
                <c:pt idx="0">
                  <c:v>الطاقة</c:v>
                </c:pt>
              </c:strCache>
            </c:strRef>
          </c:tx>
          <c:spPr>
            <a:solidFill>
              <a:srgbClr val="FFFF00"/>
            </a:solidFill>
          </c:spPr>
          <c:dLbls>
            <c:dLbl>
              <c:idx val="0"/>
              <c:layout>
                <c:manualLayout>
                  <c:x val="-2.9399798013120602E-3"/>
                  <c:y val="0.15347721822541971"/>
                </c:manualLayout>
              </c:layout>
              <c:showVal val="1"/>
            </c:dLbl>
            <c:dLbl>
              <c:idx val="1"/>
              <c:layout>
                <c:manualLayout>
                  <c:x val="-4.4100275778647894E-3"/>
                  <c:y val="0.17266187050359713"/>
                </c:manualLayout>
              </c:layout>
              <c:showVal val="1"/>
            </c:dLbl>
            <c:dLbl>
              <c:idx val="2"/>
              <c:layout>
                <c:manualLayout>
                  <c:x val="-5.8800753544175233E-3"/>
                  <c:y val="0.14868105515587529"/>
                </c:manualLayout>
              </c:layout>
              <c:showVal val="1"/>
            </c:dLbl>
            <c:dLbl>
              <c:idx val="3"/>
              <c:layout>
                <c:manualLayout>
                  <c:x val="-2.9399798013120602E-3"/>
                  <c:y val="0.16306954436450838"/>
                </c:manualLayout>
              </c:layout>
              <c:showVal val="1"/>
            </c:dLbl>
            <c:txPr>
              <a:bodyPr/>
              <a:lstStyle/>
              <a:p>
                <a:pPr>
                  <a:defRPr sz="1400" b="1"/>
                </a:pPr>
                <a:endParaRPr lang="fr-FR"/>
              </a:p>
            </c:txPr>
            <c:showVal val="1"/>
          </c:dLbls>
          <c:cat>
            <c:strRef>
              <c:f>IDE!$N$13:$Q$13</c:f>
              <c:strCache>
                <c:ptCount val="4"/>
                <c:pt idx="0">
                  <c:v>9أشهر 2010</c:v>
                </c:pt>
                <c:pt idx="1">
                  <c:v>9أشهر 2011</c:v>
                </c:pt>
                <c:pt idx="2">
                  <c:v>9أشهر 2012</c:v>
                </c:pt>
                <c:pt idx="3">
                  <c:v>9أشهر 2013</c:v>
                </c:pt>
              </c:strCache>
            </c:strRef>
          </c:cat>
          <c:val>
            <c:numRef>
              <c:f>IDE!$N$15:$Q$15</c:f>
              <c:numCache>
                <c:formatCode>0</c:formatCode>
                <c:ptCount val="4"/>
                <c:pt idx="0">
                  <c:v>930</c:v>
                </c:pt>
                <c:pt idx="1">
                  <c:v>760</c:v>
                </c:pt>
                <c:pt idx="2">
                  <c:v>690</c:v>
                </c:pt>
                <c:pt idx="3">
                  <c:v>820</c:v>
                </c:pt>
              </c:numCache>
            </c:numRef>
          </c:val>
        </c:ser>
        <c:ser>
          <c:idx val="2"/>
          <c:order val="2"/>
          <c:tx>
            <c:strRef>
              <c:f>IDE!$M$16</c:f>
              <c:strCache>
                <c:ptCount val="1"/>
                <c:pt idx="0">
                  <c:v>جملة الإستثمارات المباشرة (م,د)</c:v>
                </c:pt>
              </c:strCache>
            </c:strRef>
          </c:tx>
          <c:spPr>
            <a:solidFill>
              <a:schemeClr val="tx2"/>
            </a:solidFill>
          </c:spPr>
          <c:dLbls>
            <c:dLbl>
              <c:idx val="0"/>
              <c:layout>
                <c:manualLayout>
                  <c:x val="-7.3501231309704134E-3"/>
                  <c:y val="0.19184652278177458"/>
                </c:manualLayout>
              </c:layout>
              <c:showVal val="1"/>
            </c:dLbl>
            <c:dLbl>
              <c:idx val="1"/>
              <c:layout>
                <c:manualLayout>
                  <c:x val="-4.4100275778647894E-3"/>
                  <c:y val="0.22062350119904067"/>
                </c:manualLayout>
              </c:layout>
              <c:showVal val="1"/>
            </c:dLbl>
            <c:dLbl>
              <c:idx val="2"/>
              <c:layout>
                <c:manualLayout>
                  <c:x val="-2.9399798013120602E-3"/>
                  <c:y val="0.18225381899205045"/>
                </c:manualLayout>
              </c:layout>
              <c:showVal val="1"/>
            </c:dLbl>
            <c:dLbl>
              <c:idx val="3"/>
              <c:layout>
                <c:manualLayout>
                  <c:x val="-8.8201709075230068E-3"/>
                  <c:y val="0.20143884892086344"/>
                </c:manualLayout>
              </c:layout>
              <c:showVal val="1"/>
            </c:dLbl>
            <c:txPr>
              <a:bodyPr/>
              <a:lstStyle/>
              <a:p>
                <a:pPr>
                  <a:defRPr sz="1600" b="1">
                    <a:solidFill>
                      <a:schemeClr val="bg1"/>
                    </a:solidFill>
                  </a:defRPr>
                </a:pPr>
                <a:endParaRPr lang="fr-FR"/>
              </a:p>
            </c:txPr>
            <c:showVal val="1"/>
          </c:dLbls>
          <c:cat>
            <c:strRef>
              <c:f>IDE!$N$13:$Q$13</c:f>
              <c:strCache>
                <c:ptCount val="4"/>
                <c:pt idx="0">
                  <c:v>9أشهر 2010</c:v>
                </c:pt>
                <c:pt idx="1">
                  <c:v>9أشهر 2011</c:v>
                </c:pt>
                <c:pt idx="2">
                  <c:v>9أشهر 2012</c:v>
                </c:pt>
                <c:pt idx="3">
                  <c:v>9أشهر 2013</c:v>
                </c:pt>
              </c:strCache>
            </c:strRef>
          </c:cat>
          <c:val>
            <c:numRef>
              <c:f>IDE!$N$16:$Q$16</c:f>
              <c:numCache>
                <c:formatCode>0</c:formatCode>
                <c:ptCount val="4"/>
                <c:pt idx="0">
                  <c:v>1494</c:v>
                </c:pt>
                <c:pt idx="1">
                  <c:v>1171</c:v>
                </c:pt>
                <c:pt idx="2">
                  <c:v>1222</c:v>
                </c:pt>
                <c:pt idx="3">
                  <c:v>1370</c:v>
                </c:pt>
              </c:numCache>
            </c:numRef>
          </c:val>
        </c:ser>
        <c:shape val="cylinder"/>
        <c:axId val="95607040"/>
        <c:axId val="99233792"/>
        <c:axId val="0"/>
      </c:bar3DChart>
      <c:catAx>
        <c:axId val="95607040"/>
        <c:scaling>
          <c:orientation val="maxMin"/>
        </c:scaling>
        <c:axPos val="b"/>
        <c:numFmt formatCode="General" sourceLinked="1"/>
        <c:tickLblPos val="nextTo"/>
        <c:txPr>
          <a:bodyPr/>
          <a:lstStyle/>
          <a:p>
            <a:pPr>
              <a:defRPr b="1"/>
            </a:pPr>
            <a:endParaRPr lang="fr-FR"/>
          </a:p>
        </c:txPr>
        <c:crossAx val="99233792"/>
        <c:crosses val="autoZero"/>
        <c:auto val="1"/>
        <c:lblAlgn val="ctr"/>
        <c:lblOffset val="100"/>
      </c:catAx>
      <c:valAx>
        <c:axId val="99233792"/>
        <c:scaling>
          <c:orientation val="minMax"/>
          <c:max val="1400"/>
          <c:min val="0"/>
        </c:scaling>
        <c:axPos val="r"/>
        <c:majorGridlines/>
        <c:numFmt formatCode="0" sourceLinked="1"/>
        <c:tickLblPos val="none"/>
        <c:spPr>
          <a:ln>
            <a:noFill/>
          </a:ln>
        </c:spPr>
        <c:crossAx val="95607040"/>
        <c:crosses val="min"/>
        <c:crossBetween val="between"/>
      </c:valAx>
    </c:plotArea>
    <c:legend>
      <c:legendPos val="b"/>
      <c:layout/>
      <c:txPr>
        <a:bodyPr/>
        <a:lstStyle/>
        <a:p>
          <a:pPr>
            <a:defRPr sz="1200" b="1"/>
          </a:pPr>
          <a:endParaRPr lang="fr-FR"/>
        </a:p>
      </c:txPr>
    </c:legend>
    <c:plotVisOnly val="1"/>
    <c:dispBlanksAs val="gap"/>
  </c:chart>
  <c:spPr>
    <a:scene3d>
      <a:camera prst="orthographicFront"/>
      <a:lightRig rig="threePt" dir="t"/>
    </a:scene3d>
    <a:sp3d>
      <a:bevelT w="285750" h="0"/>
      <a:bevelB w="234950" h="0"/>
    </a:sp3d>
  </c:spPr>
  <c:printSettings>
    <c:headerFooter/>
    <c:pageMargins b="0.75000000000001454" l="0.70000000000000062" r="0.70000000000000062" t="0.75000000000001454"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fr-FR"/>
  <c:chart>
    <c:view3D>
      <c:depthPercent val="100"/>
      <c:rAngAx val="1"/>
    </c:view3D>
    <c:plotArea>
      <c:layout>
        <c:manualLayout>
          <c:layoutTarget val="inner"/>
          <c:xMode val="edge"/>
          <c:yMode val="edge"/>
          <c:x val="0.34329501555072273"/>
          <c:y val="7.8014184397163122E-2"/>
          <c:w val="0.65670498444928693"/>
          <c:h val="0.69162506282460556"/>
        </c:manualLayout>
      </c:layout>
      <c:bar3DChart>
        <c:barDir val="col"/>
        <c:grouping val="stacked"/>
        <c:ser>
          <c:idx val="0"/>
          <c:order val="0"/>
          <c:tx>
            <c:strRef>
              <c:f>energie!$A$7</c:f>
              <c:strCache>
                <c:ptCount val="1"/>
                <c:pt idx="0">
                  <c:v>Pétrole brut</c:v>
                </c:pt>
              </c:strCache>
            </c:strRef>
          </c:tx>
          <c:spPr>
            <a:solidFill>
              <a:srgbClr val="00B0F0"/>
            </a:solidFill>
            <a:effectLst>
              <a:innerShdw blurRad="114300" dist="63500" dir="13500000">
                <a:prstClr val="black">
                  <a:alpha val="50000"/>
                </a:prstClr>
              </a:innerShdw>
            </a:effectLst>
            <a:scene3d>
              <a:camera prst="orthographicFront"/>
              <a:lightRig rig="sunrise" dir="t"/>
            </a:scene3d>
            <a:sp3d>
              <a:bevelT h="69850"/>
            </a:sp3d>
          </c:spPr>
          <c:dLbls>
            <c:txPr>
              <a:bodyPr/>
              <a:lstStyle/>
              <a:p>
                <a:pPr>
                  <a:defRPr sz="1200" b="1">
                    <a:solidFill>
                      <a:schemeClr val="bg1"/>
                    </a:solidFill>
                  </a:defRPr>
                </a:pPr>
                <a:endParaRPr lang="fr-FR"/>
              </a:p>
            </c:txPr>
            <c:showVal val="1"/>
          </c:dLbls>
          <c:cat>
            <c:strRef>
              <c:f>energie!$C$4</c:f>
              <c:strCache>
                <c:ptCount val="1"/>
                <c:pt idx="0">
                  <c:v>9 mois 2013</c:v>
                </c:pt>
              </c:strCache>
            </c:strRef>
          </c:cat>
          <c:val>
            <c:numRef>
              <c:f>energie!$C$7</c:f>
              <c:numCache>
                <c:formatCode>0</c:formatCode>
                <c:ptCount val="1"/>
                <c:pt idx="0">
                  <c:v>2246.2429999999999</c:v>
                </c:pt>
              </c:numCache>
            </c:numRef>
          </c:val>
        </c:ser>
        <c:ser>
          <c:idx val="1"/>
          <c:order val="1"/>
          <c:tx>
            <c:strRef>
              <c:f>energie!$A$9</c:f>
              <c:strCache>
                <c:ptCount val="1"/>
                <c:pt idx="0">
                  <c:v>Gaz naturel</c:v>
                </c:pt>
              </c:strCache>
            </c:strRef>
          </c:tx>
          <c:spPr>
            <a:solidFill>
              <a:schemeClr val="accent5">
                <a:lumMod val="75000"/>
              </a:schemeClr>
            </a:solidFill>
            <a:ln w="3175"/>
            <a:effectLst>
              <a:outerShdw blurRad="50800" dist="50800" dir="5400000" algn="ctr" rotWithShape="0">
                <a:srgbClr val="000000">
                  <a:alpha val="79000"/>
                </a:srgbClr>
              </a:outerShdw>
            </a:effectLst>
            <a:scene3d>
              <a:camera prst="orthographicFront"/>
              <a:lightRig rig="twoPt" dir="t"/>
            </a:scene3d>
            <a:sp3d>
              <a:bevelT h="69850"/>
            </a:sp3d>
          </c:spPr>
          <c:dPt>
            <c:idx val="0"/>
            <c:spPr>
              <a:solidFill>
                <a:schemeClr val="tx2"/>
              </a:solidFill>
              <a:ln w="3175"/>
              <a:effectLst>
                <a:outerShdw blurRad="50800" dist="50800" dir="5400000" algn="ctr" rotWithShape="0">
                  <a:srgbClr val="000000">
                    <a:alpha val="79000"/>
                  </a:srgbClr>
                </a:outerShdw>
              </a:effectLst>
              <a:scene3d>
                <a:camera prst="orthographicFront"/>
                <a:lightRig rig="twoPt" dir="t"/>
              </a:scene3d>
              <a:sp3d>
                <a:bevelT h="69850"/>
              </a:sp3d>
            </c:spPr>
          </c:dPt>
          <c:dLbls>
            <c:txPr>
              <a:bodyPr/>
              <a:lstStyle/>
              <a:p>
                <a:pPr>
                  <a:defRPr sz="1200" b="1">
                    <a:solidFill>
                      <a:schemeClr val="bg1"/>
                    </a:solidFill>
                  </a:defRPr>
                </a:pPr>
                <a:endParaRPr lang="fr-FR"/>
              </a:p>
            </c:txPr>
            <c:showVal val="1"/>
          </c:dLbls>
          <c:cat>
            <c:strRef>
              <c:f>energie!$C$4</c:f>
              <c:strCache>
                <c:ptCount val="1"/>
                <c:pt idx="0">
                  <c:v>9 mois 2013</c:v>
                </c:pt>
              </c:strCache>
            </c:strRef>
          </c:cat>
          <c:val>
            <c:numRef>
              <c:f>energie!$C$9</c:f>
              <c:numCache>
                <c:formatCode>0</c:formatCode>
                <c:ptCount val="1"/>
                <c:pt idx="0">
                  <c:v>2302.5430000000001</c:v>
                </c:pt>
              </c:numCache>
            </c:numRef>
          </c:val>
        </c:ser>
        <c:shape val="cylinder"/>
        <c:axId val="85286272"/>
        <c:axId val="85300352"/>
        <c:axId val="0"/>
      </c:bar3DChart>
      <c:catAx>
        <c:axId val="85286272"/>
        <c:scaling>
          <c:orientation val="minMax"/>
        </c:scaling>
        <c:axPos val="b"/>
        <c:numFmt formatCode="General" sourceLinked="1"/>
        <c:tickLblPos val="nextTo"/>
        <c:crossAx val="85300352"/>
        <c:crosses val="autoZero"/>
        <c:auto val="1"/>
        <c:lblAlgn val="ctr"/>
        <c:lblOffset val="100"/>
      </c:catAx>
      <c:valAx>
        <c:axId val="85300352"/>
        <c:scaling>
          <c:orientation val="minMax"/>
          <c:max val="3000"/>
        </c:scaling>
        <c:delete val="1"/>
        <c:axPos val="l"/>
        <c:numFmt formatCode="0" sourceLinked="1"/>
        <c:tickLblPos val="none"/>
        <c:crossAx val="85286272"/>
        <c:crosses val="autoZero"/>
        <c:crossBetween val="between"/>
      </c:valAx>
    </c:plotArea>
    <c:legend>
      <c:legendPos val="l"/>
    </c:legend>
    <c:plotVisOnly val="1"/>
    <c:dispBlanksAs val="gap"/>
  </c:chart>
  <c:spPr>
    <a:ln>
      <a:solidFill>
        <a:sysClr val="window" lastClr="FFFFFF"/>
      </a:solidFill>
    </a:ln>
  </c:spPr>
  <c:printSettings>
    <c:headerFooter/>
    <c:pageMargins b="0.75000000000001044" l="0.70000000000000062" r="0.70000000000000062" t="0.75000000000001044"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fr-FR"/>
  <c:chart>
    <c:view3D>
      <c:depthPercent val="100"/>
      <c:rAngAx val="1"/>
    </c:view3D>
    <c:sideWall>
      <c:spPr>
        <a:noFill/>
        <a:ln w="25400">
          <a:noFill/>
        </a:ln>
      </c:spPr>
    </c:sideWall>
    <c:backWall>
      <c:spPr>
        <a:noFill/>
        <a:ln w="25400">
          <a:noFill/>
        </a:ln>
      </c:spPr>
    </c:backWall>
    <c:plotArea>
      <c:layout>
        <c:manualLayout>
          <c:layoutTarget val="inner"/>
          <c:xMode val="edge"/>
          <c:yMode val="edge"/>
          <c:x val="0.24408840290673844"/>
          <c:y val="3.0441400304414216E-2"/>
          <c:w val="0.72380952380953456"/>
          <c:h val="0.79640460327074503"/>
        </c:manualLayout>
      </c:layout>
      <c:bar3DChart>
        <c:barDir val="col"/>
        <c:grouping val="stacked"/>
        <c:ser>
          <c:idx val="0"/>
          <c:order val="0"/>
          <c:tx>
            <c:strRef>
              <c:f>energie!$A$14</c:f>
              <c:strCache>
                <c:ptCount val="1"/>
                <c:pt idx="0">
                  <c:v>Produits pétroliers</c:v>
                </c:pt>
              </c:strCache>
            </c:strRef>
          </c:tx>
          <c:spPr>
            <a:solidFill>
              <a:srgbClr val="FFC000"/>
            </a:solidFill>
          </c:spPr>
          <c:dLbls>
            <c:txPr>
              <a:bodyPr/>
              <a:lstStyle/>
              <a:p>
                <a:pPr>
                  <a:defRPr sz="1200" b="1">
                    <a:solidFill>
                      <a:sysClr val="windowText" lastClr="000000"/>
                    </a:solidFill>
                  </a:defRPr>
                </a:pPr>
                <a:endParaRPr lang="fr-FR"/>
              </a:p>
            </c:txPr>
            <c:showVal val="1"/>
          </c:dLbls>
          <c:cat>
            <c:strRef>
              <c:f>energie!$B$4</c:f>
              <c:strCache>
                <c:ptCount val="1"/>
                <c:pt idx="0">
                  <c:v>9 mois 2012</c:v>
                </c:pt>
              </c:strCache>
            </c:strRef>
          </c:cat>
          <c:val>
            <c:numRef>
              <c:f>energie!$B$14</c:f>
              <c:numCache>
                <c:formatCode>0</c:formatCode>
                <c:ptCount val="1"/>
                <c:pt idx="0">
                  <c:v>2869.4611399999999</c:v>
                </c:pt>
              </c:numCache>
            </c:numRef>
          </c:val>
        </c:ser>
        <c:ser>
          <c:idx val="1"/>
          <c:order val="1"/>
          <c:tx>
            <c:strRef>
              <c:f>energie!$A$15</c:f>
              <c:strCache>
                <c:ptCount val="1"/>
                <c:pt idx="0">
                  <c:v>Gaz naturel</c:v>
                </c:pt>
              </c:strCache>
            </c:strRef>
          </c:tx>
          <c:spPr>
            <a:solidFill>
              <a:schemeClr val="accent6">
                <a:lumMod val="75000"/>
              </a:schemeClr>
            </a:solidFill>
            <a:scene3d>
              <a:camera prst="orthographicFront"/>
              <a:lightRig rig="threePt" dir="t"/>
            </a:scene3d>
            <a:sp3d>
              <a:bevelT h="114300"/>
            </a:sp3d>
          </c:spPr>
          <c:dLbls>
            <c:spPr>
              <a:noFill/>
            </c:spPr>
            <c:txPr>
              <a:bodyPr/>
              <a:lstStyle/>
              <a:p>
                <a:pPr>
                  <a:defRPr sz="1200" b="1">
                    <a:solidFill>
                      <a:schemeClr val="bg1"/>
                    </a:solidFill>
                  </a:defRPr>
                </a:pPr>
                <a:endParaRPr lang="fr-FR"/>
              </a:p>
            </c:txPr>
            <c:showVal val="1"/>
          </c:dLbls>
          <c:cat>
            <c:strRef>
              <c:f>energie!$B$4</c:f>
              <c:strCache>
                <c:ptCount val="1"/>
                <c:pt idx="0">
                  <c:v>9 mois 2012</c:v>
                </c:pt>
              </c:strCache>
            </c:strRef>
          </c:cat>
          <c:val>
            <c:numRef>
              <c:f>energie!$B$15</c:f>
              <c:numCache>
                <c:formatCode>0</c:formatCode>
                <c:ptCount val="1"/>
                <c:pt idx="0">
                  <c:v>3605.58</c:v>
                </c:pt>
              </c:numCache>
            </c:numRef>
          </c:val>
        </c:ser>
        <c:shape val="cylinder"/>
        <c:axId val="74004736"/>
        <c:axId val="74014720"/>
        <c:axId val="0"/>
      </c:bar3DChart>
      <c:catAx>
        <c:axId val="74004736"/>
        <c:scaling>
          <c:orientation val="minMax"/>
        </c:scaling>
        <c:axPos val="b"/>
        <c:numFmt formatCode="General" sourceLinked="1"/>
        <c:tickLblPos val="nextTo"/>
        <c:crossAx val="74014720"/>
        <c:crosses val="autoZero"/>
        <c:auto val="1"/>
        <c:lblAlgn val="ctr"/>
        <c:lblOffset val="100"/>
      </c:catAx>
      <c:valAx>
        <c:axId val="74014720"/>
        <c:scaling>
          <c:orientation val="minMax"/>
        </c:scaling>
        <c:delete val="1"/>
        <c:axPos val="l"/>
        <c:numFmt formatCode="0" sourceLinked="1"/>
        <c:tickLblPos val="none"/>
        <c:crossAx val="74004736"/>
        <c:crosses val="autoZero"/>
        <c:crossBetween val="between"/>
      </c:valAx>
    </c:plotArea>
    <c:plotVisOnly val="1"/>
    <c:dispBlanksAs val="gap"/>
  </c:chart>
  <c:spPr>
    <a:solidFill>
      <a:sysClr val="window" lastClr="FFFFFF"/>
    </a:solidFill>
    <a:ln>
      <a:solidFill>
        <a:sysClr val="window" lastClr="FFFFFF"/>
      </a:solidFill>
    </a:ln>
  </c:spPr>
  <c:printSettings>
    <c:headerFooter/>
    <c:pageMargins b="0.75000000000001066" l="0.70000000000000062" r="0.70000000000000062" t="0.75000000000001066"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fr-FR"/>
  <c:chart>
    <c:view3D>
      <c:depthPercent val="100"/>
      <c:rAngAx val="1"/>
    </c:view3D>
    <c:sideWall>
      <c:spPr>
        <a:noFill/>
        <a:ln w="25400">
          <a:noFill/>
        </a:ln>
      </c:spPr>
    </c:sideWall>
    <c:backWall>
      <c:spPr>
        <a:noFill/>
        <a:ln w="25400">
          <a:noFill/>
        </a:ln>
      </c:spPr>
    </c:backWall>
    <c:plotArea>
      <c:layout>
        <c:manualLayout>
          <c:layoutTarget val="inner"/>
          <c:xMode val="edge"/>
          <c:yMode val="edge"/>
          <c:x val="5.2380952380952375E-2"/>
          <c:y val="0"/>
          <c:w val="0.9476189514772192"/>
          <c:h val="0.78769463977430665"/>
        </c:manualLayout>
      </c:layout>
      <c:bar3DChart>
        <c:barDir val="col"/>
        <c:grouping val="stacked"/>
        <c:ser>
          <c:idx val="0"/>
          <c:order val="0"/>
          <c:tx>
            <c:strRef>
              <c:f>energie!$A$7</c:f>
              <c:strCache>
                <c:ptCount val="1"/>
                <c:pt idx="0">
                  <c:v>Pétrole brut</c:v>
                </c:pt>
              </c:strCache>
            </c:strRef>
          </c:tx>
          <c:spPr>
            <a:solidFill>
              <a:srgbClr val="00B0F0"/>
            </a:solidFill>
          </c:spPr>
          <c:dLbls>
            <c:txPr>
              <a:bodyPr/>
              <a:lstStyle/>
              <a:p>
                <a:pPr>
                  <a:defRPr sz="1200" b="1">
                    <a:solidFill>
                      <a:schemeClr val="bg1"/>
                    </a:solidFill>
                  </a:defRPr>
                </a:pPr>
                <a:endParaRPr lang="fr-FR"/>
              </a:p>
            </c:txPr>
            <c:showVal val="1"/>
          </c:dLbls>
          <c:cat>
            <c:strRef>
              <c:f>energie!$B$4</c:f>
              <c:strCache>
                <c:ptCount val="1"/>
                <c:pt idx="0">
                  <c:v>9 mois 2012</c:v>
                </c:pt>
              </c:strCache>
            </c:strRef>
          </c:cat>
          <c:val>
            <c:numRef>
              <c:f>energie!$B$7</c:f>
              <c:numCache>
                <c:formatCode>0</c:formatCode>
                <c:ptCount val="1"/>
                <c:pt idx="0">
                  <c:v>2403.7673599999998</c:v>
                </c:pt>
              </c:numCache>
            </c:numRef>
          </c:val>
        </c:ser>
        <c:ser>
          <c:idx val="1"/>
          <c:order val="1"/>
          <c:tx>
            <c:strRef>
              <c:f>energie!$A$9</c:f>
              <c:strCache>
                <c:ptCount val="1"/>
                <c:pt idx="0">
                  <c:v>Gaz naturel</c:v>
                </c:pt>
              </c:strCache>
            </c:strRef>
          </c:tx>
          <c:spPr>
            <a:solidFill>
              <a:schemeClr val="tx2"/>
            </a:solidFill>
            <a:effectLst>
              <a:outerShdw dist="38100" dir="5400000" sx="1000" sy="1000" algn="t" rotWithShape="0">
                <a:prstClr val="black">
                  <a:alpha val="98000"/>
                </a:prstClr>
              </a:outerShdw>
            </a:effectLst>
            <a:scene3d>
              <a:camera prst="orthographicFront"/>
              <a:lightRig rig="threePt" dir="t"/>
            </a:scene3d>
            <a:sp3d>
              <a:bevelT h="88900"/>
            </a:sp3d>
          </c:spPr>
          <c:dLbls>
            <c:txPr>
              <a:bodyPr/>
              <a:lstStyle/>
              <a:p>
                <a:pPr>
                  <a:defRPr sz="1200" b="1">
                    <a:solidFill>
                      <a:schemeClr val="bg1"/>
                    </a:solidFill>
                  </a:defRPr>
                </a:pPr>
                <a:endParaRPr lang="fr-FR"/>
              </a:p>
            </c:txPr>
            <c:showVal val="1"/>
          </c:dLbls>
          <c:cat>
            <c:strRef>
              <c:f>energie!$B$4</c:f>
              <c:strCache>
                <c:ptCount val="1"/>
                <c:pt idx="0">
                  <c:v>9 mois 2012</c:v>
                </c:pt>
              </c:strCache>
            </c:strRef>
          </c:cat>
          <c:val>
            <c:numRef>
              <c:f>energie!$B$9</c:f>
              <c:numCache>
                <c:formatCode>0</c:formatCode>
                <c:ptCount val="1"/>
                <c:pt idx="0">
                  <c:v>2556.04</c:v>
                </c:pt>
              </c:numCache>
            </c:numRef>
          </c:val>
        </c:ser>
        <c:shape val="cylinder"/>
        <c:axId val="85328640"/>
        <c:axId val="85330176"/>
        <c:axId val="0"/>
      </c:bar3DChart>
      <c:catAx>
        <c:axId val="85328640"/>
        <c:scaling>
          <c:orientation val="minMax"/>
        </c:scaling>
        <c:axPos val="b"/>
        <c:numFmt formatCode="General" sourceLinked="1"/>
        <c:tickLblPos val="nextTo"/>
        <c:crossAx val="85330176"/>
        <c:crosses val="autoZero"/>
        <c:auto val="1"/>
        <c:lblAlgn val="ctr"/>
        <c:lblOffset val="100"/>
      </c:catAx>
      <c:valAx>
        <c:axId val="85330176"/>
        <c:scaling>
          <c:orientation val="minMax"/>
        </c:scaling>
        <c:delete val="1"/>
        <c:axPos val="l"/>
        <c:numFmt formatCode="0" sourceLinked="1"/>
        <c:tickLblPos val="none"/>
        <c:crossAx val="85328640"/>
        <c:crosses val="autoZero"/>
        <c:crossBetween val="between"/>
      </c:valAx>
    </c:plotArea>
    <c:plotVisOnly val="1"/>
    <c:dispBlanksAs val="gap"/>
  </c:chart>
  <c:spPr>
    <a:solidFill>
      <a:sysClr val="window" lastClr="FFFFFF"/>
    </a:solidFill>
    <a:ln>
      <a:solidFill>
        <a:sysClr val="window" lastClr="FFFFFF"/>
      </a:solidFill>
    </a:ln>
    <a:scene3d>
      <a:camera prst="orthographicFront"/>
      <a:lightRig rig="threePt" dir="t"/>
    </a:scene3d>
    <a:sp3d>
      <a:bevelT w="0" h="0"/>
    </a:sp3d>
  </c:spPr>
  <c:printSettings>
    <c:headerFooter/>
    <c:pageMargins b="0.75000000000001044" l="0.70000000000000062" r="0.70000000000000062" t="0.75000000000001044"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fr-FR"/>
  <c:chart>
    <c:view3D>
      <c:depthPercent val="100"/>
      <c:rAngAx val="1"/>
    </c:view3D>
    <c:plotArea>
      <c:layout>
        <c:manualLayout>
          <c:layoutTarget val="inner"/>
          <c:xMode val="edge"/>
          <c:yMode val="edge"/>
          <c:x val="0.34709474218948438"/>
          <c:y val="0"/>
          <c:w val="0.6055934298535266"/>
          <c:h val="0.8182922589221806"/>
        </c:manualLayout>
      </c:layout>
      <c:bar3DChart>
        <c:barDir val="col"/>
        <c:grouping val="stacked"/>
        <c:ser>
          <c:idx val="0"/>
          <c:order val="0"/>
          <c:tx>
            <c:strRef>
              <c:f>energie!$A$14</c:f>
              <c:strCache>
                <c:ptCount val="1"/>
                <c:pt idx="0">
                  <c:v>Produits pétroliers</c:v>
                </c:pt>
              </c:strCache>
            </c:strRef>
          </c:tx>
          <c:spPr>
            <a:solidFill>
              <a:srgbClr val="FFC000"/>
            </a:solidFill>
          </c:spPr>
          <c:dLbls>
            <c:txPr>
              <a:bodyPr/>
              <a:lstStyle/>
              <a:p>
                <a:pPr>
                  <a:defRPr sz="1200" b="1">
                    <a:solidFill>
                      <a:sysClr val="windowText" lastClr="000000"/>
                    </a:solidFill>
                  </a:defRPr>
                </a:pPr>
                <a:endParaRPr lang="fr-FR"/>
              </a:p>
            </c:txPr>
            <c:showVal val="1"/>
          </c:dLbls>
          <c:cat>
            <c:strRef>
              <c:f>energie!$C$4</c:f>
              <c:strCache>
                <c:ptCount val="1"/>
                <c:pt idx="0">
                  <c:v>9 mois 2013</c:v>
                </c:pt>
              </c:strCache>
            </c:strRef>
          </c:cat>
          <c:val>
            <c:numRef>
              <c:f>energie!$C$14</c:f>
              <c:numCache>
                <c:formatCode>0</c:formatCode>
                <c:ptCount val="1"/>
                <c:pt idx="0">
                  <c:v>2907.3232200000002</c:v>
                </c:pt>
              </c:numCache>
            </c:numRef>
          </c:val>
        </c:ser>
        <c:ser>
          <c:idx val="1"/>
          <c:order val="1"/>
          <c:tx>
            <c:strRef>
              <c:f>energie!$A$15</c:f>
              <c:strCache>
                <c:ptCount val="1"/>
                <c:pt idx="0">
                  <c:v>Gaz naturel</c:v>
                </c:pt>
              </c:strCache>
            </c:strRef>
          </c:tx>
          <c:spPr>
            <a:solidFill>
              <a:schemeClr val="accent6">
                <a:lumMod val="75000"/>
              </a:schemeClr>
            </a:solidFill>
            <a:effectLst>
              <a:outerShdw dist="50800" sx="16000" sy="16000" algn="ctr" rotWithShape="0">
                <a:srgbClr val="000000"/>
              </a:outerShdw>
            </a:effectLst>
            <a:scene3d>
              <a:camera prst="orthographicFront"/>
              <a:lightRig rig="threePt" dir="t"/>
            </a:scene3d>
            <a:sp3d>
              <a:bevelT h="95250"/>
            </a:sp3d>
          </c:spPr>
          <c:dLbls>
            <c:txPr>
              <a:bodyPr/>
              <a:lstStyle/>
              <a:p>
                <a:pPr>
                  <a:defRPr sz="1200" b="1">
                    <a:solidFill>
                      <a:schemeClr val="bg1"/>
                    </a:solidFill>
                  </a:defRPr>
                </a:pPr>
                <a:endParaRPr lang="fr-FR"/>
              </a:p>
            </c:txPr>
            <c:showVal val="1"/>
          </c:dLbls>
          <c:cat>
            <c:strRef>
              <c:f>energie!$C$4</c:f>
              <c:strCache>
                <c:ptCount val="1"/>
                <c:pt idx="0">
                  <c:v>9 mois 2013</c:v>
                </c:pt>
              </c:strCache>
            </c:strRef>
          </c:cat>
          <c:val>
            <c:numRef>
              <c:f>energie!$C$15</c:f>
              <c:numCache>
                <c:formatCode>0</c:formatCode>
                <c:ptCount val="1"/>
                <c:pt idx="0">
                  <c:v>3608.3069999999998</c:v>
                </c:pt>
              </c:numCache>
            </c:numRef>
          </c:val>
        </c:ser>
        <c:shape val="cylinder"/>
        <c:axId val="85359616"/>
        <c:axId val="85369600"/>
        <c:axId val="0"/>
      </c:bar3DChart>
      <c:catAx>
        <c:axId val="85359616"/>
        <c:scaling>
          <c:orientation val="minMax"/>
        </c:scaling>
        <c:axPos val="b"/>
        <c:tickLblPos val="nextTo"/>
        <c:crossAx val="85369600"/>
        <c:crosses val="autoZero"/>
        <c:auto val="1"/>
        <c:lblAlgn val="ctr"/>
        <c:lblOffset val="100"/>
      </c:catAx>
      <c:valAx>
        <c:axId val="85369600"/>
        <c:scaling>
          <c:orientation val="minMax"/>
        </c:scaling>
        <c:delete val="1"/>
        <c:axPos val="l"/>
        <c:numFmt formatCode="0" sourceLinked="1"/>
        <c:tickLblPos val="none"/>
        <c:crossAx val="85359616"/>
        <c:crosses val="autoZero"/>
        <c:crossBetween val="between"/>
      </c:valAx>
    </c:plotArea>
    <c:legend>
      <c:legendPos val="l"/>
    </c:legend>
    <c:plotVisOnly val="1"/>
  </c:chart>
  <c:spPr>
    <a:ln>
      <a:noFill/>
    </a:ln>
  </c:spPr>
  <c:printSettings>
    <c:headerFooter/>
    <c:pageMargins b="0.75000000000001021" l="0.70000000000000062" r="0.70000000000000062" t="0.75000000000001021"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fr-FR"/>
  <c:chart>
    <c:view3D>
      <c:depthPercent val="100"/>
      <c:rAngAx val="1"/>
    </c:view3D>
    <c:plotArea>
      <c:layout>
        <c:manualLayout>
          <c:layoutTarget val="inner"/>
          <c:xMode val="edge"/>
          <c:yMode val="edge"/>
          <c:x val="0.25273590801149765"/>
          <c:y val="6.3218390804597721E-2"/>
          <c:w val="0.74726409198850163"/>
          <c:h val="0.79685853923431982"/>
        </c:manualLayout>
      </c:layout>
      <c:bar3DChart>
        <c:barDir val="col"/>
        <c:grouping val="stacked"/>
        <c:ser>
          <c:idx val="0"/>
          <c:order val="0"/>
          <c:tx>
            <c:strRef>
              <c:f>energie!$I$7</c:f>
              <c:strCache>
                <c:ptCount val="1"/>
                <c:pt idx="0">
                  <c:v>النفط الخام</c:v>
                </c:pt>
              </c:strCache>
            </c:strRef>
          </c:tx>
          <c:spPr>
            <a:solidFill>
              <a:srgbClr val="00B0F0"/>
            </a:solidFill>
          </c:spPr>
          <c:dLbls>
            <c:txPr>
              <a:bodyPr/>
              <a:lstStyle/>
              <a:p>
                <a:pPr>
                  <a:defRPr sz="1200" b="1">
                    <a:solidFill>
                      <a:schemeClr val="bg1"/>
                    </a:solidFill>
                  </a:defRPr>
                </a:pPr>
                <a:endParaRPr lang="fr-FR"/>
              </a:p>
            </c:txPr>
            <c:showVal val="1"/>
          </c:dLbls>
          <c:cat>
            <c:strRef>
              <c:f>energie!$G$4</c:f>
              <c:strCache>
                <c:ptCount val="1"/>
                <c:pt idx="0">
                  <c:v>9 أشهر 2013</c:v>
                </c:pt>
              </c:strCache>
            </c:strRef>
          </c:cat>
          <c:val>
            <c:numRef>
              <c:f>energie!$G$7</c:f>
              <c:numCache>
                <c:formatCode>0</c:formatCode>
                <c:ptCount val="1"/>
                <c:pt idx="0">
                  <c:v>2246.2429999999999</c:v>
                </c:pt>
              </c:numCache>
            </c:numRef>
          </c:val>
        </c:ser>
        <c:ser>
          <c:idx val="1"/>
          <c:order val="1"/>
          <c:tx>
            <c:strRef>
              <c:f>energie!$I$15</c:f>
              <c:strCache>
                <c:ptCount val="1"/>
                <c:pt idx="0">
                  <c:v>الغاز الطبيعي</c:v>
                </c:pt>
              </c:strCache>
            </c:strRef>
          </c:tx>
          <c:spPr>
            <a:solidFill>
              <a:srgbClr val="C00000"/>
            </a:solidFill>
            <a:effectLst>
              <a:outerShdw dist="50800" sx="16000" sy="16000" algn="ctr" rotWithShape="0">
                <a:srgbClr val="000000"/>
              </a:outerShdw>
            </a:effectLst>
            <a:scene3d>
              <a:camera prst="orthographicFront"/>
              <a:lightRig rig="threePt" dir="t"/>
            </a:scene3d>
            <a:sp3d>
              <a:bevelT h="95250"/>
            </a:sp3d>
          </c:spPr>
          <c:dLbls>
            <c:txPr>
              <a:bodyPr/>
              <a:lstStyle/>
              <a:p>
                <a:pPr>
                  <a:defRPr sz="1200" b="1">
                    <a:solidFill>
                      <a:schemeClr val="bg1"/>
                    </a:solidFill>
                  </a:defRPr>
                </a:pPr>
                <a:endParaRPr lang="fr-FR"/>
              </a:p>
            </c:txPr>
            <c:showVal val="1"/>
          </c:dLbls>
          <c:cat>
            <c:strRef>
              <c:f>energie!$G$4</c:f>
              <c:strCache>
                <c:ptCount val="1"/>
                <c:pt idx="0">
                  <c:v>9 أشهر 2013</c:v>
                </c:pt>
              </c:strCache>
            </c:strRef>
          </c:cat>
          <c:val>
            <c:numRef>
              <c:f>energie!$G$9</c:f>
              <c:numCache>
                <c:formatCode>0</c:formatCode>
                <c:ptCount val="1"/>
                <c:pt idx="0">
                  <c:v>2302.5430000000001</c:v>
                </c:pt>
              </c:numCache>
            </c:numRef>
          </c:val>
        </c:ser>
        <c:shape val="cylinder"/>
        <c:axId val="85395328"/>
        <c:axId val="85396864"/>
        <c:axId val="0"/>
      </c:bar3DChart>
      <c:catAx>
        <c:axId val="85395328"/>
        <c:scaling>
          <c:orientation val="minMax"/>
        </c:scaling>
        <c:axPos val="b"/>
        <c:tickLblPos val="nextTo"/>
        <c:crossAx val="85396864"/>
        <c:crosses val="autoZero"/>
        <c:auto val="1"/>
        <c:lblAlgn val="ctr"/>
        <c:lblOffset val="100"/>
      </c:catAx>
      <c:valAx>
        <c:axId val="85396864"/>
        <c:scaling>
          <c:orientation val="minMax"/>
        </c:scaling>
        <c:delete val="1"/>
        <c:axPos val="l"/>
        <c:numFmt formatCode="0" sourceLinked="1"/>
        <c:tickLblPos val="none"/>
        <c:crossAx val="85395328"/>
        <c:crosses val="autoZero"/>
        <c:crossBetween val="between"/>
      </c:valAx>
    </c:plotArea>
    <c:legend>
      <c:legendPos val="l"/>
      <c:layout/>
    </c:legend>
    <c:plotVisOnly val="1"/>
  </c:chart>
  <c:spPr>
    <a:ln>
      <a:noFill/>
    </a:ln>
  </c:spPr>
  <c:printSettings>
    <c:headerFooter/>
    <c:pageMargins b="0.75000000000001021" l="0.70000000000000062" r="0.70000000000000062" t="0.7500000000000102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fr-FR"/>
  <c:chart>
    <c:view3D>
      <c:rotX val="0"/>
      <c:rotY val="0"/>
      <c:perspective val="30"/>
    </c:view3D>
    <c:plotArea>
      <c:layout>
        <c:manualLayout>
          <c:layoutTarget val="inner"/>
          <c:xMode val="edge"/>
          <c:yMode val="edge"/>
          <c:x val="0.11484089260272555"/>
          <c:y val="0.15459505808786519"/>
          <c:w val="0.84956039282429807"/>
          <c:h val="0.49860777362990505"/>
        </c:manualLayout>
      </c:layout>
      <c:bar3DChart>
        <c:barDir val="col"/>
        <c:grouping val="clustered"/>
        <c:ser>
          <c:idx val="0"/>
          <c:order val="0"/>
          <c:tx>
            <c:strRef>
              <c:f>Mines!$M$12</c:f>
              <c:strCache>
                <c:ptCount val="1"/>
                <c:pt idx="0">
                  <c:v>رقم المعاملات الاجمالي </c:v>
                </c:pt>
              </c:strCache>
            </c:strRef>
          </c:tx>
          <c:cat>
            <c:strRef>
              <c:f>Mines!$K$5:$L$5</c:f>
              <c:strCache>
                <c:ptCount val="2"/>
                <c:pt idx="0">
                  <c:v>9 اشهر 2013</c:v>
                </c:pt>
                <c:pt idx="1">
                  <c:v>9 اشهر 2012</c:v>
                </c:pt>
              </c:strCache>
            </c:strRef>
          </c:cat>
          <c:val>
            <c:numRef>
              <c:f>Mines!$K$12:$L$12</c:f>
              <c:numCache>
                <c:formatCode>0</c:formatCode>
                <c:ptCount val="2"/>
                <c:pt idx="0">
                  <c:v>1312.6915317300002</c:v>
                </c:pt>
                <c:pt idx="1">
                  <c:v>1390.6510647</c:v>
                </c:pt>
              </c:numCache>
            </c:numRef>
          </c:val>
        </c:ser>
        <c:ser>
          <c:idx val="1"/>
          <c:order val="1"/>
          <c:tx>
            <c:strRef>
              <c:f>Mines!$M$13</c:f>
              <c:strCache>
                <c:ptCount val="1"/>
                <c:pt idx="0">
                  <c:v>رقم معاملات التصدير </c:v>
                </c:pt>
              </c:strCache>
            </c:strRef>
          </c:tx>
          <c:dLbls>
            <c:dLbl>
              <c:idx val="0"/>
              <c:layout>
                <c:manualLayout>
                  <c:x val="1.4414414414414415E-2"/>
                  <c:y val="0"/>
                </c:manualLayout>
              </c:layout>
              <c:showVal val="1"/>
            </c:dLbl>
            <c:showVal val="1"/>
          </c:dLbls>
          <c:cat>
            <c:strRef>
              <c:f>Mines!$K$5:$L$5</c:f>
              <c:strCache>
                <c:ptCount val="2"/>
                <c:pt idx="0">
                  <c:v>9 اشهر 2013</c:v>
                </c:pt>
                <c:pt idx="1">
                  <c:v>9 اشهر 2012</c:v>
                </c:pt>
              </c:strCache>
            </c:strRef>
          </c:cat>
          <c:val>
            <c:numRef>
              <c:f>Mines!$K$13:$L$13</c:f>
              <c:numCache>
                <c:formatCode>0</c:formatCode>
                <c:ptCount val="2"/>
                <c:pt idx="0">
                  <c:v>1116.3022713300002</c:v>
                </c:pt>
                <c:pt idx="1">
                  <c:v>1181.7362828152</c:v>
                </c:pt>
              </c:numCache>
            </c:numRef>
          </c:val>
        </c:ser>
        <c:dLbls>
          <c:showVal val="1"/>
        </c:dLbls>
        <c:gapWidth val="75"/>
        <c:shape val="cylinder"/>
        <c:axId val="86276352"/>
        <c:axId val="86278144"/>
        <c:axId val="0"/>
      </c:bar3DChart>
      <c:catAx>
        <c:axId val="86276352"/>
        <c:scaling>
          <c:orientation val="minMax"/>
        </c:scaling>
        <c:axPos val="b"/>
        <c:majorTickMark val="none"/>
        <c:tickLblPos val="nextTo"/>
        <c:txPr>
          <a:bodyPr/>
          <a:lstStyle/>
          <a:p>
            <a:pPr>
              <a:defRPr sz="900"/>
            </a:pPr>
            <a:endParaRPr lang="fr-FR"/>
          </a:p>
        </c:txPr>
        <c:crossAx val="86278144"/>
        <c:crosses val="autoZero"/>
        <c:auto val="1"/>
        <c:lblAlgn val="ctr"/>
        <c:lblOffset val="100"/>
      </c:catAx>
      <c:valAx>
        <c:axId val="86278144"/>
        <c:scaling>
          <c:orientation val="minMax"/>
        </c:scaling>
        <c:delete val="1"/>
        <c:axPos val="l"/>
        <c:numFmt formatCode="0" sourceLinked="1"/>
        <c:majorTickMark val="none"/>
        <c:tickLblPos val="none"/>
        <c:crossAx val="86276352"/>
        <c:crosses val="autoZero"/>
        <c:crossBetween val="between"/>
      </c:valAx>
    </c:plotArea>
    <c:legend>
      <c:legendPos val="b"/>
      <c:layout>
        <c:manualLayout>
          <c:xMode val="edge"/>
          <c:yMode val="edge"/>
          <c:x val="4.4218668736609172E-2"/>
          <c:y val="0.81529688305224957"/>
          <c:w val="0.92880257041014269"/>
          <c:h val="9.6057972833078265E-2"/>
        </c:manualLayout>
      </c:layout>
    </c:legend>
    <c:plotVisOnly val="1"/>
  </c:chart>
  <c:printSettings>
    <c:headerFooter/>
    <c:pageMargins b="0.75000000000001465" l="0.70000000000000062" r="0.70000000000000062" t="0.75000000000001465"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image" Target="../media/image3.emf"/><Relationship Id="rId5" Type="http://schemas.openxmlformats.org/officeDocument/2006/relationships/chart" Target="../charts/chart5.xml"/><Relationship Id="rId10" Type="http://schemas.openxmlformats.org/officeDocument/2006/relationships/image" Target="../media/image2.emf"/><Relationship Id="rId4" Type="http://schemas.openxmlformats.org/officeDocument/2006/relationships/chart" Target="../charts/chart4.xml"/><Relationship Id="rId9" Type="http://schemas.openxmlformats.org/officeDocument/2006/relationships/image" Target="../media/image1.emf"/></Relationships>
</file>

<file path=xl/drawings/_rels/drawing10.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chart" Target="../charts/chart25.xml"/><Relationship Id="rId2" Type="http://schemas.openxmlformats.org/officeDocument/2006/relationships/chart" Target="../charts/chart10.xml"/><Relationship Id="rId16" Type="http://schemas.openxmlformats.org/officeDocument/2006/relationships/chart" Target="../charts/chart24.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3.xml"/><Relationship Id="rId10" Type="http://schemas.openxmlformats.org/officeDocument/2006/relationships/chart" Target="../charts/chart18.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6.xml.rels><?xml version="1.0" encoding="UTF-8" standalone="yes"?>
<Relationships xmlns="http://schemas.openxmlformats.org/package/2006/relationships"><Relationship Id="rId8" Type="http://schemas.openxmlformats.org/officeDocument/2006/relationships/image" Target="../media/image6.jpeg"/><Relationship Id="rId13" Type="http://schemas.openxmlformats.org/officeDocument/2006/relationships/image" Target="../media/image11.jpeg"/><Relationship Id="rId3" Type="http://schemas.openxmlformats.org/officeDocument/2006/relationships/chart" Target="../charts/chart29.xml"/><Relationship Id="rId7" Type="http://schemas.openxmlformats.org/officeDocument/2006/relationships/image" Target="../media/image5.jpeg"/><Relationship Id="rId12" Type="http://schemas.openxmlformats.org/officeDocument/2006/relationships/image" Target="../media/image10.jpeg"/><Relationship Id="rId2" Type="http://schemas.openxmlformats.org/officeDocument/2006/relationships/chart" Target="../charts/chart28.xml"/><Relationship Id="rId16" Type="http://schemas.openxmlformats.org/officeDocument/2006/relationships/image" Target="../media/image14.jpeg"/><Relationship Id="rId1" Type="http://schemas.openxmlformats.org/officeDocument/2006/relationships/chart" Target="../charts/chart27.xml"/><Relationship Id="rId6" Type="http://schemas.openxmlformats.org/officeDocument/2006/relationships/image" Target="../media/image4.jpeg"/><Relationship Id="rId11" Type="http://schemas.openxmlformats.org/officeDocument/2006/relationships/image" Target="../media/image9.jpeg"/><Relationship Id="rId5" Type="http://schemas.openxmlformats.org/officeDocument/2006/relationships/hyperlink" Target="http://pressecapbon.com/index.php/ar/%D8%A3%D8%AE%D8%A8%D8%A7%D8%B1-%D8%B1%D9%8A%D8%A7%D8%B6%D9%8A%D8%A9/item/1724-%D9%86%D8%AA%D8%A7%D8%A6%D8%AC-%D9%82%D8%B1%D8%B9%D8%A9-%D9%83%D8%A3%D8%B3-%D8%A7%D9%84%D8%B9%D8%A7%D9%84%D9%85-%D9%84%D9%84%D8%A3%D9%86%D8%AF%D9%8A%D8%A9.html" TargetMode="External"/><Relationship Id="rId15" Type="http://schemas.openxmlformats.org/officeDocument/2006/relationships/image" Target="../media/image13.jpeg"/><Relationship Id="rId10" Type="http://schemas.openxmlformats.org/officeDocument/2006/relationships/image" Target="../media/image8.png"/><Relationship Id="rId4" Type="http://schemas.openxmlformats.org/officeDocument/2006/relationships/hyperlink" Target="http://pressecapbon.com/index.php/ar/%D8%A3%D8%AE%D8%A8%D8%A7%D8%B1-%D8%B1%D9%8A%D8%A7%D8%B6%D9%8A%D8%A9/item/1725-%D8%A7%D9%84%D9%85%D9%86%D8%AA%D8%AE%D8%A8-%D8%A7%D9%84%D8%AA%D9%88%D9%86%D8%B3%D9%8A-%D9%8A%D9%81%D9%88%D8%B2-%D9%81%D9%8A-%D9%85%D8%A8%D8%A7%D8%B1%D8%A7%D8%A9-%D9%88%D8%AF%D9%8A%D8%A9-%D8%A3%D9%85%D8%A7%D9%85-%D8%A3%D9%85%D9%84-%D8%AD%D9%85%D8%A7%D9%85-%D8%B3%D9%88%D8%B3%D8%A9.html" TargetMode="External"/><Relationship Id="rId9" Type="http://schemas.openxmlformats.org/officeDocument/2006/relationships/image" Target="../media/image7.jpeg"/><Relationship Id="rId14" Type="http://schemas.openxmlformats.org/officeDocument/2006/relationships/image" Target="../media/image12.jpeg"/></Relationships>
</file>

<file path=xl/drawings/_rels/drawing7.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8.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5" Type="http://schemas.openxmlformats.org/officeDocument/2006/relationships/chart" Target="../charts/chart35.xml"/><Relationship Id="rId4" Type="http://schemas.openxmlformats.org/officeDocument/2006/relationships/chart" Target="../charts/chart3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7.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 Id="rId5" Type="http://schemas.openxmlformats.org/officeDocument/2006/relationships/image" Target="../media/image19.emf"/><Relationship Id="rId4"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xdr:from>
      <xdr:col>0</xdr:col>
      <xdr:colOff>571500</xdr:colOff>
      <xdr:row>8</xdr:row>
      <xdr:rowOff>85725</xdr:rowOff>
    </xdr:from>
    <xdr:to>
      <xdr:col>0</xdr:col>
      <xdr:colOff>314325</xdr:colOff>
      <xdr:row>10</xdr:row>
      <xdr:rowOff>76200</xdr:rowOff>
    </xdr:to>
    <xdr:sp macro="" textlink="">
      <xdr:nvSpPr>
        <xdr:cNvPr id="2" name="Rectangle 55"/>
        <xdr:cNvSpPr>
          <a:spLocks noChangeArrowheads="1"/>
        </xdr:cNvSpPr>
      </xdr:nvSpPr>
      <xdr:spPr bwMode="auto">
        <a:xfrm>
          <a:off x="571500" y="1733550"/>
          <a:ext cx="0" cy="504825"/>
        </a:xfrm>
        <a:prstGeom prst="rect">
          <a:avLst/>
        </a:prstGeom>
        <a:noFill/>
        <a:ln w="9525">
          <a:noFill/>
          <a:miter lim="800000"/>
          <a:headEnd/>
          <a:tailEnd/>
        </a:ln>
      </xdr:spPr>
    </xdr:sp>
    <xdr:clientData/>
  </xdr:twoCellAnchor>
  <xdr:twoCellAnchor>
    <xdr:from>
      <xdr:col>0</xdr:col>
      <xdr:colOff>571500</xdr:colOff>
      <xdr:row>9</xdr:row>
      <xdr:rowOff>114300</xdr:rowOff>
    </xdr:from>
    <xdr:to>
      <xdr:col>0</xdr:col>
      <xdr:colOff>209550</xdr:colOff>
      <xdr:row>11</xdr:row>
      <xdr:rowOff>104775</xdr:rowOff>
    </xdr:to>
    <xdr:sp macro="" textlink="">
      <xdr:nvSpPr>
        <xdr:cNvPr id="3" name="Rectangle 61"/>
        <xdr:cNvSpPr>
          <a:spLocks noChangeArrowheads="1"/>
        </xdr:cNvSpPr>
      </xdr:nvSpPr>
      <xdr:spPr bwMode="auto">
        <a:xfrm>
          <a:off x="571500" y="2019300"/>
          <a:ext cx="0" cy="504825"/>
        </a:xfrm>
        <a:prstGeom prst="rect">
          <a:avLst/>
        </a:prstGeom>
        <a:noFill/>
        <a:ln w="9525">
          <a:noFill/>
          <a:miter lim="800000"/>
          <a:headEnd/>
          <a:tailEnd/>
        </a:ln>
      </xdr:spPr>
    </xdr:sp>
    <xdr:clientData/>
  </xdr:twoCellAnchor>
  <xdr:twoCellAnchor>
    <xdr:from>
      <xdr:col>0</xdr:col>
      <xdr:colOff>561975</xdr:colOff>
      <xdr:row>12</xdr:row>
      <xdr:rowOff>66675</xdr:rowOff>
    </xdr:from>
    <xdr:to>
      <xdr:col>0</xdr:col>
      <xdr:colOff>371475</xdr:colOff>
      <xdr:row>14</xdr:row>
      <xdr:rowOff>38100</xdr:rowOff>
    </xdr:to>
    <xdr:sp macro="" textlink="">
      <xdr:nvSpPr>
        <xdr:cNvPr id="4" name="Rectangle 79"/>
        <xdr:cNvSpPr>
          <a:spLocks noChangeArrowheads="1"/>
        </xdr:cNvSpPr>
      </xdr:nvSpPr>
      <xdr:spPr bwMode="auto">
        <a:xfrm>
          <a:off x="561975" y="2743200"/>
          <a:ext cx="0" cy="485775"/>
        </a:xfrm>
        <a:prstGeom prst="rect">
          <a:avLst/>
        </a:prstGeom>
        <a:noFill/>
        <a:ln w="9525">
          <a:noFill/>
          <a:miter lim="800000"/>
          <a:headEnd/>
          <a:tailEnd/>
        </a:ln>
      </xdr:spPr>
    </xdr:sp>
    <xdr:clientData/>
  </xdr:twoCellAnchor>
  <xdr:twoCellAnchor>
    <xdr:from>
      <xdr:col>0</xdr:col>
      <xdr:colOff>561975</xdr:colOff>
      <xdr:row>13</xdr:row>
      <xdr:rowOff>104775</xdr:rowOff>
    </xdr:from>
    <xdr:to>
      <xdr:col>0</xdr:col>
      <xdr:colOff>114300</xdr:colOff>
      <xdr:row>15</xdr:row>
      <xdr:rowOff>76200</xdr:rowOff>
    </xdr:to>
    <xdr:sp macro="" textlink="">
      <xdr:nvSpPr>
        <xdr:cNvPr id="5" name="Rectangle 85"/>
        <xdr:cNvSpPr>
          <a:spLocks noChangeArrowheads="1"/>
        </xdr:cNvSpPr>
      </xdr:nvSpPr>
      <xdr:spPr bwMode="auto">
        <a:xfrm>
          <a:off x="561975" y="3038475"/>
          <a:ext cx="0" cy="485775"/>
        </a:xfrm>
        <a:prstGeom prst="rect">
          <a:avLst/>
        </a:prstGeom>
        <a:noFill/>
        <a:ln w="9525">
          <a:noFill/>
          <a:miter lim="800000"/>
          <a:headEnd/>
          <a:tailEnd/>
        </a:ln>
      </xdr:spPr>
    </xdr:sp>
    <xdr:clientData/>
  </xdr:twoCellAnchor>
  <xdr:twoCellAnchor>
    <xdr:from>
      <xdr:col>0</xdr:col>
      <xdr:colOff>571500</xdr:colOff>
      <xdr:row>14</xdr:row>
      <xdr:rowOff>133350</xdr:rowOff>
    </xdr:from>
    <xdr:to>
      <xdr:col>0</xdr:col>
      <xdr:colOff>209550</xdr:colOff>
      <xdr:row>16</xdr:row>
      <xdr:rowOff>114300</xdr:rowOff>
    </xdr:to>
    <xdr:sp macro="" textlink="">
      <xdr:nvSpPr>
        <xdr:cNvPr id="6" name="Rectangle 91"/>
        <xdr:cNvSpPr>
          <a:spLocks noChangeArrowheads="1"/>
        </xdr:cNvSpPr>
      </xdr:nvSpPr>
      <xdr:spPr bwMode="auto">
        <a:xfrm>
          <a:off x="571500" y="3324225"/>
          <a:ext cx="0" cy="495300"/>
        </a:xfrm>
        <a:prstGeom prst="rect">
          <a:avLst/>
        </a:prstGeom>
        <a:noFill/>
        <a:ln w="9525">
          <a:noFill/>
          <a:miter lim="800000"/>
          <a:headEnd/>
          <a:tailEnd/>
        </a:ln>
      </xdr:spPr>
    </xdr:sp>
    <xdr:clientData/>
  </xdr:twoCellAnchor>
  <xdr:twoCellAnchor>
    <xdr:from>
      <xdr:col>0</xdr:col>
      <xdr:colOff>571500</xdr:colOff>
      <xdr:row>9</xdr:row>
      <xdr:rowOff>85725</xdr:rowOff>
    </xdr:from>
    <xdr:to>
      <xdr:col>0</xdr:col>
      <xdr:colOff>314325</xdr:colOff>
      <xdr:row>11</xdr:row>
      <xdr:rowOff>76200</xdr:rowOff>
    </xdr:to>
    <xdr:sp macro="" textlink="">
      <xdr:nvSpPr>
        <xdr:cNvPr id="7" name="Rectangle 55"/>
        <xdr:cNvSpPr>
          <a:spLocks noChangeArrowheads="1"/>
        </xdr:cNvSpPr>
      </xdr:nvSpPr>
      <xdr:spPr bwMode="auto">
        <a:xfrm>
          <a:off x="571500" y="1990725"/>
          <a:ext cx="0" cy="504825"/>
        </a:xfrm>
        <a:prstGeom prst="rect">
          <a:avLst/>
        </a:prstGeom>
        <a:noFill/>
        <a:ln w="9525">
          <a:noFill/>
          <a:miter lim="800000"/>
          <a:headEnd/>
          <a:tailEnd/>
        </a:ln>
      </xdr:spPr>
    </xdr:sp>
    <xdr:clientData/>
  </xdr:twoCellAnchor>
  <xdr:twoCellAnchor>
    <xdr:from>
      <xdr:col>0</xdr:col>
      <xdr:colOff>571500</xdr:colOff>
      <xdr:row>10</xdr:row>
      <xdr:rowOff>114300</xdr:rowOff>
    </xdr:from>
    <xdr:to>
      <xdr:col>0</xdr:col>
      <xdr:colOff>209550</xdr:colOff>
      <xdr:row>12</xdr:row>
      <xdr:rowOff>104775</xdr:rowOff>
    </xdr:to>
    <xdr:sp macro="" textlink="">
      <xdr:nvSpPr>
        <xdr:cNvPr id="8" name="Rectangle 61"/>
        <xdr:cNvSpPr>
          <a:spLocks noChangeArrowheads="1"/>
        </xdr:cNvSpPr>
      </xdr:nvSpPr>
      <xdr:spPr bwMode="auto">
        <a:xfrm>
          <a:off x="571500" y="2276475"/>
          <a:ext cx="0" cy="504825"/>
        </a:xfrm>
        <a:prstGeom prst="rect">
          <a:avLst/>
        </a:prstGeom>
        <a:noFill/>
        <a:ln w="9525">
          <a:noFill/>
          <a:miter lim="800000"/>
          <a:headEnd/>
          <a:tailEnd/>
        </a:ln>
      </xdr:spPr>
    </xdr:sp>
    <xdr:clientData/>
  </xdr:twoCellAnchor>
  <xdr:twoCellAnchor>
    <xdr:from>
      <xdr:col>0</xdr:col>
      <xdr:colOff>561975</xdr:colOff>
      <xdr:row>13</xdr:row>
      <xdr:rowOff>66675</xdr:rowOff>
    </xdr:from>
    <xdr:to>
      <xdr:col>0</xdr:col>
      <xdr:colOff>371475</xdr:colOff>
      <xdr:row>15</xdr:row>
      <xdr:rowOff>38100</xdr:rowOff>
    </xdr:to>
    <xdr:sp macro="" textlink="">
      <xdr:nvSpPr>
        <xdr:cNvPr id="9" name="Rectangle 79"/>
        <xdr:cNvSpPr>
          <a:spLocks noChangeArrowheads="1"/>
        </xdr:cNvSpPr>
      </xdr:nvSpPr>
      <xdr:spPr bwMode="auto">
        <a:xfrm>
          <a:off x="561975" y="3000375"/>
          <a:ext cx="0" cy="485775"/>
        </a:xfrm>
        <a:prstGeom prst="rect">
          <a:avLst/>
        </a:prstGeom>
        <a:noFill/>
        <a:ln w="9525">
          <a:noFill/>
          <a:miter lim="800000"/>
          <a:headEnd/>
          <a:tailEnd/>
        </a:ln>
      </xdr:spPr>
    </xdr:sp>
    <xdr:clientData/>
  </xdr:twoCellAnchor>
  <xdr:twoCellAnchor>
    <xdr:from>
      <xdr:col>0</xdr:col>
      <xdr:colOff>561975</xdr:colOff>
      <xdr:row>14</xdr:row>
      <xdr:rowOff>104775</xdr:rowOff>
    </xdr:from>
    <xdr:to>
      <xdr:col>0</xdr:col>
      <xdr:colOff>114300</xdr:colOff>
      <xdr:row>16</xdr:row>
      <xdr:rowOff>76200</xdr:rowOff>
    </xdr:to>
    <xdr:sp macro="" textlink="">
      <xdr:nvSpPr>
        <xdr:cNvPr id="10" name="Rectangle 85"/>
        <xdr:cNvSpPr>
          <a:spLocks noChangeArrowheads="1"/>
        </xdr:cNvSpPr>
      </xdr:nvSpPr>
      <xdr:spPr bwMode="auto">
        <a:xfrm>
          <a:off x="561975" y="3295650"/>
          <a:ext cx="0" cy="485775"/>
        </a:xfrm>
        <a:prstGeom prst="rect">
          <a:avLst/>
        </a:prstGeom>
        <a:noFill/>
        <a:ln w="9525">
          <a:noFill/>
          <a:miter lim="800000"/>
          <a:headEnd/>
          <a:tailEnd/>
        </a:ln>
      </xdr:spPr>
    </xdr:sp>
    <xdr:clientData/>
  </xdr:twoCellAnchor>
  <xdr:twoCellAnchor>
    <xdr:from>
      <xdr:col>0</xdr:col>
      <xdr:colOff>571500</xdr:colOff>
      <xdr:row>8</xdr:row>
      <xdr:rowOff>85725</xdr:rowOff>
    </xdr:from>
    <xdr:to>
      <xdr:col>0</xdr:col>
      <xdr:colOff>314325</xdr:colOff>
      <xdr:row>10</xdr:row>
      <xdr:rowOff>76200</xdr:rowOff>
    </xdr:to>
    <xdr:sp macro="" textlink="">
      <xdr:nvSpPr>
        <xdr:cNvPr id="11" name="Rectangle 55"/>
        <xdr:cNvSpPr>
          <a:spLocks noChangeArrowheads="1"/>
        </xdr:cNvSpPr>
      </xdr:nvSpPr>
      <xdr:spPr bwMode="auto">
        <a:xfrm>
          <a:off x="571500" y="1733550"/>
          <a:ext cx="0" cy="504825"/>
        </a:xfrm>
        <a:prstGeom prst="rect">
          <a:avLst/>
        </a:prstGeom>
        <a:noFill/>
        <a:ln w="9525">
          <a:noFill/>
          <a:miter lim="800000"/>
          <a:headEnd/>
          <a:tailEnd/>
        </a:ln>
      </xdr:spPr>
    </xdr:sp>
    <xdr:clientData/>
  </xdr:twoCellAnchor>
  <xdr:twoCellAnchor>
    <xdr:from>
      <xdr:col>0</xdr:col>
      <xdr:colOff>571500</xdr:colOff>
      <xdr:row>9</xdr:row>
      <xdr:rowOff>114300</xdr:rowOff>
    </xdr:from>
    <xdr:to>
      <xdr:col>0</xdr:col>
      <xdr:colOff>209550</xdr:colOff>
      <xdr:row>11</xdr:row>
      <xdr:rowOff>104775</xdr:rowOff>
    </xdr:to>
    <xdr:sp macro="" textlink="">
      <xdr:nvSpPr>
        <xdr:cNvPr id="12" name="Rectangle 61"/>
        <xdr:cNvSpPr>
          <a:spLocks noChangeArrowheads="1"/>
        </xdr:cNvSpPr>
      </xdr:nvSpPr>
      <xdr:spPr bwMode="auto">
        <a:xfrm>
          <a:off x="571500" y="2019300"/>
          <a:ext cx="0" cy="504825"/>
        </a:xfrm>
        <a:prstGeom prst="rect">
          <a:avLst/>
        </a:prstGeom>
        <a:noFill/>
        <a:ln w="9525">
          <a:noFill/>
          <a:miter lim="800000"/>
          <a:headEnd/>
          <a:tailEnd/>
        </a:ln>
      </xdr:spPr>
    </xdr:sp>
    <xdr:clientData/>
  </xdr:twoCellAnchor>
  <xdr:twoCellAnchor>
    <xdr:from>
      <xdr:col>0</xdr:col>
      <xdr:colOff>561975</xdr:colOff>
      <xdr:row>12</xdr:row>
      <xdr:rowOff>66675</xdr:rowOff>
    </xdr:from>
    <xdr:to>
      <xdr:col>0</xdr:col>
      <xdr:colOff>371475</xdr:colOff>
      <xdr:row>14</xdr:row>
      <xdr:rowOff>38100</xdr:rowOff>
    </xdr:to>
    <xdr:sp macro="" textlink="">
      <xdr:nvSpPr>
        <xdr:cNvPr id="13" name="Rectangle 79"/>
        <xdr:cNvSpPr>
          <a:spLocks noChangeArrowheads="1"/>
        </xdr:cNvSpPr>
      </xdr:nvSpPr>
      <xdr:spPr bwMode="auto">
        <a:xfrm>
          <a:off x="561975" y="2743200"/>
          <a:ext cx="0" cy="485775"/>
        </a:xfrm>
        <a:prstGeom prst="rect">
          <a:avLst/>
        </a:prstGeom>
        <a:noFill/>
        <a:ln w="9525">
          <a:noFill/>
          <a:miter lim="800000"/>
          <a:headEnd/>
          <a:tailEnd/>
        </a:ln>
      </xdr:spPr>
    </xdr:sp>
    <xdr:clientData/>
  </xdr:twoCellAnchor>
  <xdr:twoCellAnchor>
    <xdr:from>
      <xdr:col>0</xdr:col>
      <xdr:colOff>561975</xdr:colOff>
      <xdr:row>13</xdr:row>
      <xdr:rowOff>104775</xdr:rowOff>
    </xdr:from>
    <xdr:to>
      <xdr:col>0</xdr:col>
      <xdr:colOff>114300</xdr:colOff>
      <xdr:row>15</xdr:row>
      <xdr:rowOff>76200</xdr:rowOff>
    </xdr:to>
    <xdr:sp macro="" textlink="">
      <xdr:nvSpPr>
        <xdr:cNvPr id="14" name="Rectangle 85"/>
        <xdr:cNvSpPr>
          <a:spLocks noChangeArrowheads="1"/>
        </xdr:cNvSpPr>
      </xdr:nvSpPr>
      <xdr:spPr bwMode="auto">
        <a:xfrm>
          <a:off x="561975" y="3038475"/>
          <a:ext cx="0" cy="485775"/>
        </a:xfrm>
        <a:prstGeom prst="rect">
          <a:avLst/>
        </a:prstGeom>
        <a:noFill/>
        <a:ln w="9525">
          <a:noFill/>
          <a:miter lim="800000"/>
          <a:headEnd/>
          <a:tailEnd/>
        </a:ln>
      </xdr:spPr>
    </xdr:sp>
    <xdr:clientData/>
  </xdr:twoCellAnchor>
  <xdr:twoCellAnchor>
    <xdr:from>
      <xdr:col>0</xdr:col>
      <xdr:colOff>571500</xdr:colOff>
      <xdr:row>14</xdr:row>
      <xdr:rowOff>133350</xdr:rowOff>
    </xdr:from>
    <xdr:to>
      <xdr:col>0</xdr:col>
      <xdr:colOff>209550</xdr:colOff>
      <xdr:row>16</xdr:row>
      <xdr:rowOff>114300</xdr:rowOff>
    </xdr:to>
    <xdr:sp macro="" textlink="">
      <xdr:nvSpPr>
        <xdr:cNvPr id="15" name="Rectangle 91"/>
        <xdr:cNvSpPr>
          <a:spLocks noChangeArrowheads="1"/>
        </xdr:cNvSpPr>
      </xdr:nvSpPr>
      <xdr:spPr bwMode="auto">
        <a:xfrm>
          <a:off x="571500" y="3324225"/>
          <a:ext cx="0" cy="495300"/>
        </a:xfrm>
        <a:prstGeom prst="rect">
          <a:avLst/>
        </a:prstGeom>
        <a:noFill/>
        <a:ln w="9525">
          <a:noFill/>
          <a:miter lim="800000"/>
          <a:headEnd/>
          <a:tailEnd/>
        </a:ln>
      </xdr:spPr>
    </xdr:sp>
    <xdr:clientData/>
  </xdr:twoCellAnchor>
  <xdr:twoCellAnchor>
    <xdr:from>
      <xdr:col>0</xdr:col>
      <xdr:colOff>571500</xdr:colOff>
      <xdr:row>9</xdr:row>
      <xdr:rowOff>85725</xdr:rowOff>
    </xdr:from>
    <xdr:to>
      <xdr:col>0</xdr:col>
      <xdr:colOff>314325</xdr:colOff>
      <xdr:row>11</xdr:row>
      <xdr:rowOff>76200</xdr:rowOff>
    </xdr:to>
    <xdr:sp macro="" textlink="">
      <xdr:nvSpPr>
        <xdr:cNvPr id="16" name="Rectangle 55"/>
        <xdr:cNvSpPr>
          <a:spLocks noChangeArrowheads="1"/>
        </xdr:cNvSpPr>
      </xdr:nvSpPr>
      <xdr:spPr bwMode="auto">
        <a:xfrm>
          <a:off x="571500" y="1990725"/>
          <a:ext cx="0" cy="504825"/>
        </a:xfrm>
        <a:prstGeom prst="rect">
          <a:avLst/>
        </a:prstGeom>
        <a:noFill/>
        <a:ln w="9525">
          <a:noFill/>
          <a:miter lim="800000"/>
          <a:headEnd/>
          <a:tailEnd/>
        </a:ln>
      </xdr:spPr>
    </xdr:sp>
    <xdr:clientData/>
  </xdr:twoCellAnchor>
  <xdr:twoCellAnchor>
    <xdr:from>
      <xdr:col>0</xdr:col>
      <xdr:colOff>571500</xdr:colOff>
      <xdr:row>10</xdr:row>
      <xdr:rowOff>114300</xdr:rowOff>
    </xdr:from>
    <xdr:to>
      <xdr:col>0</xdr:col>
      <xdr:colOff>209550</xdr:colOff>
      <xdr:row>12</xdr:row>
      <xdr:rowOff>104775</xdr:rowOff>
    </xdr:to>
    <xdr:sp macro="" textlink="">
      <xdr:nvSpPr>
        <xdr:cNvPr id="17" name="Rectangle 61"/>
        <xdr:cNvSpPr>
          <a:spLocks noChangeArrowheads="1"/>
        </xdr:cNvSpPr>
      </xdr:nvSpPr>
      <xdr:spPr bwMode="auto">
        <a:xfrm>
          <a:off x="571500" y="2276475"/>
          <a:ext cx="0" cy="504825"/>
        </a:xfrm>
        <a:prstGeom prst="rect">
          <a:avLst/>
        </a:prstGeom>
        <a:noFill/>
        <a:ln w="9525">
          <a:noFill/>
          <a:miter lim="800000"/>
          <a:headEnd/>
          <a:tailEnd/>
        </a:ln>
      </xdr:spPr>
    </xdr:sp>
    <xdr:clientData/>
  </xdr:twoCellAnchor>
  <xdr:twoCellAnchor>
    <xdr:from>
      <xdr:col>0</xdr:col>
      <xdr:colOff>561975</xdr:colOff>
      <xdr:row>13</xdr:row>
      <xdr:rowOff>66675</xdr:rowOff>
    </xdr:from>
    <xdr:to>
      <xdr:col>0</xdr:col>
      <xdr:colOff>371475</xdr:colOff>
      <xdr:row>15</xdr:row>
      <xdr:rowOff>38100</xdr:rowOff>
    </xdr:to>
    <xdr:sp macro="" textlink="">
      <xdr:nvSpPr>
        <xdr:cNvPr id="18" name="Rectangle 79"/>
        <xdr:cNvSpPr>
          <a:spLocks noChangeArrowheads="1"/>
        </xdr:cNvSpPr>
      </xdr:nvSpPr>
      <xdr:spPr bwMode="auto">
        <a:xfrm>
          <a:off x="561975" y="3000375"/>
          <a:ext cx="0" cy="485775"/>
        </a:xfrm>
        <a:prstGeom prst="rect">
          <a:avLst/>
        </a:prstGeom>
        <a:noFill/>
        <a:ln w="9525">
          <a:noFill/>
          <a:miter lim="800000"/>
          <a:headEnd/>
          <a:tailEnd/>
        </a:ln>
      </xdr:spPr>
    </xdr:sp>
    <xdr:clientData/>
  </xdr:twoCellAnchor>
  <xdr:twoCellAnchor>
    <xdr:from>
      <xdr:col>0</xdr:col>
      <xdr:colOff>561975</xdr:colOff>
      <xdr:row>14</xdr:row>
      <xdr:rowOff>104775</xdr:rowOff>
    </xdr:from>
    <xdr:to>
      <xdr:col>0</xdr:col>
      <xdr:colOff>114300</xdr:colOff>
      <xdr:row>16</xdr:row>
      <xdr:rowOff>76200</xdr:rowOff>
    </xdr:to>
    <xdr:sp macro="" textlink="">
      <xdr:nvSpPr>
        <xdr:cNvPr id="19" name="Rectangle 85"/>
        <xdr:cNvSpPr>
          <a:spLocks noChangeArrowheads="1"/>
        </xdr:cNvSpPr>
      </xdr:nvSpPr>
      <xdr:spPr bwMode="auto">
        <a:xfrm>
          <a:off x="561975" y="3295650"/>
          <a:ext cx="0" cy="485775"/>
        </a:xfrm>
        <a:prstGeom prst="rect">
          <a:avLst/>
        </a:prstGeom>
        <a:noFill/>
        <a:ln w="9525">
          <a:noFill/>
          <a:miter lim="800000"/>
          <a:headEnd/>
          <a:tailEnd/>
        </a:ln>
      </xdr:spPr>
    </xdr:sp>
    <xdr:clientData/>
  </xdr:twoCellAnchor>
  <xdr:twoCellAnchor>
    <xdr:from>
      <xdr:col>0</xdr:col>
      <xdr:colOff>571500</xdr:colOff>
      <xdr:row>8</xdr:row>
      <xdr:rowOff>85725</xdr:rowOff>
    </xdr:from>
    <xdr:to>
      <xdr:col>0</xdr:col>
      <xdr:colOff>314325</xdr:colOff>
      <xdr:row>10</xdr:row>
      <xdr:rowOff>76200</xdr:rowOff>
    </xdr:to>
    <xdr:sp macro="" textlink="">
      <xdr:nvSpPr>
        <xdr:cNvPr id="20" name="Rectangle 55"/>
        <xdr:cNvSpPr>
          <a:spLocks noChangeArrowheads="1"/>
        </xdr:cNvSpPr>
      </xdr:nvSpPr>
      <xdr:spPr bwMode="auto">
        <a:xfrm>
          <a:off x="571500" y="1733550"/>
          <a:ext cx="0" cy="504825"/>
        </a:xfrm>
        <a:prstGeom prst="rect">
          <a:avLst/>
        </a:prstGeom>
        <a:noFill/>
        <a:ln w="9525">
          <a:noFill/>
          <a:miter lim="800000"/>
          <a:headEnd/>
          <a:tailEnd/>
        </a:ln>
      </xdr:spPr>
    </xdr:sp>
    <xdr:clientData/>
  </xdr:twoCellAnchor>
  <xdr:twoCellAnchor>
    <xdr:from>
      <xdr:col>0</xdr:col>
      <xdr:colOff>571500</xdr:colOff>
      <xdr:row>9</xdr:row>
      <xdr:rowOff>114300</xdr:rowOff>
    </xdr:from>
    <xdr:to>
      <xdr:col>0</xdr:col>
      <xdr:colOff>209550</xdr:colOff>
      <xdr:row>11</xdr:row>
      <xdr:rowOff>104775</xdr:rowOff>
    </xdr:to>
    <xdr:sp macro="" textlink="">
      <xdr:nvSpPr>
        <xdr:cNvPr id="21" name="Rectangle 61"/>
        <xdr:cNvSpPr>
          <a:spLocks noChangeArrowheads="1"/>
        </xdr:cNvSpPr>
      </xdr:nvSpPr>
      <xdr:spPr bwMode="auto">
        <a:xfrm>
          <a:off x="571500" y="2019300"/>
          <a:ext cx="0" cy="504825"/>
        </a:xfrm>
        <a:prstGeom prst="rect">
          <a:avLst/>
        </a:prstGeom>
        <a:noFill/>
        <a:ln w="9525">
          <a:noFill/>
          <a:miter lim="800000"/>
          <a:headEnd/>
          <a:tailEnd/>
        </a:ln>
      </xdr:spPr>
    </xdr:sp>
    <xdr:clientData/>
  </xdr:twoCellAnchor>
  <xdr:twoCellAnchor>
    <xdr:from>
      <xdr:col>0</xdr:col>
      <xdr:colOff>561975</xdr:colOff>
      <xdr:row>12</xdr:row>
      <xdr:rowOff>66675</xdr:rowOff>
    </xdr:from>
    <xdr:to>
      <xdr:col>0</xdr:col>
      <xdr:colOff>371475</xdr:colOff>
      <xdr:row>14</xdr:row>
      <xdr:rowOff>38100</xdr:rowOff>
    </xdr:to>
    <xdr:sp macro="" textlink="">
      <xdr:nvSpPr>
        <xdr:cNvPr id="22" name="Rectangle 79"/>
        <xdr:cNvSpPr>
          <a:spLocks noChangeArrowheads="1"/>
        </xdr:cNvSpPr>
      </xdr:nvSpPr>
      <xdr:spPr bwMode="auto">
        <a:xfrm>
          <a:off x="561975" y="2743200"/>
          <a:ext cx="0" cy="485775"/>
        </a:xfrm>
        <a:prstGeom prst="rect">
          <a:avLst/>
        </a:prstGeom>
        <a:noFill/>
        <a:ln w="9525">
          <a:noFill/>
          <a:miter lim="800000"/>
          <a:headEnd/>
          <a:tailEnd/>
        </a:ln>
      </xdr:spPr>
    </xdr:sp>
    <xdr:clientData/>
  </xdr:twoCellAnchor>
  <xdr:twoCellAnchor>
    <xdr:from>
      <xdr:col>0</xdr:col>
      <xdr:colOff>561975</xdr:colOff>
      <xdr:row>13</xdr:row>
      <xdr:rowOff>104775</xdr:rowOff>
    </xdr:from>
    <xdr:to>
      <xdr:col>0</xdr:col>
      <xdr:colOff>114300</xdr:colOff>
      <xdr:row>15</xdr:row>
      <xdr:rowOff>76200</xdr:rowOff>
    </xdr:to>
    <xdr:sp macro="" textlink="">
      <xdr:nvSpPr>
        <xdr:cNvPr id="23" name="Rectangle 85"/>
        <xdr:cNvSpPr>
          <a:spLocks noChangeArrowheads="1"/>
        </xdr:cNvSpPr>
      </xdr:nvSpPr>
      <xdr:spPr bwMode="auto">
        <a:xfrm>
          <a:off x="561975" y="3038475"/>
          <a:ext cx="0" cy="485775"/>
        </a:xfrm>
        <a:prstGeom prst="rect">
          <a:avLst/>
        </a:prstGeom>
        <a:noFill/>
        <a:ln w="9525">
          <a:noFill/>
          <a:miter lim="800000"/>
          <a:headEnd/>
          <a:tailEnd/>
        </a:ln>
      </xdr:spPr>
    </xdr:sp>
    <xdr:clientData/>
  </xdr:twoCellAnchor>
  <xdr:twoCellAnchor>
    <xdr:from>
      <xdr:col>0</xdr:col>
      <xdr:colOff>571500</xdr:colOff>
      <xdr:row>14</xdr:row>
      <xdr:rowOff>133350</xdr:rowOff>
    </xdr:from>
    <xdr:to>
      <xdr:col>0</xdr:col>
      <xdr:colOff>209550</xdr:colOff>
      <xdr:row>16</xdr:row>
      <xdr:rowOff>114300</xdr:rowOff>
    </xdr:to>
    <xdr:sp macro="" textlink="">
      <xdr:nvSpPr>
        <xdr:cNvPr id="24" name="Rectangle 91"/>
        <xdr:cNvSpPr>
          <a:spLocks noChangeArrowheads="1"/>
        </xdr:cNvSpPr>
      </xdr:nvSpPr>
      <xdr:spPr bwMode="auto">
        <a:xfrm>
          <a:off x="571500" y="3324225"/>
          <a:ext cx="0" cy="495300"/>
        </a:xfrm>
        <a:prstGeom prst="rect">
          <a:avLst/>
        </a:prstGeom>
        <a:noFill/>
        <a:ln w="9525">
          <a:noFill/>
          <a:miter lim="800000"/>
          <a:headEnd/>
          <a:tailEnd/>
        </a:ln>
      </xdr:spPr>
    </xdr:sp>
    <xdr:clientData/>
  </xdr:twoCellAnchor>
  <xdr:twoCellAnchor>
    <xdr:from>
      <xdr:col>0</xdr:col>
      <xdr:colOff>571500</xdr:colOff>
      <xdr:row>9</xdr:row>
      <xdr:rowOff>85725</xdr:rowOff>
    </xdr:from>
    <xdr:to>
      <xdr:col>0</xdr:col>
      <xdr:colOff>314325</xdr:colOff>
      <xdr:row>11</xdr:row>
      <xdr:rowOff>76200</xdr:rowOff>
    </xdr:to>
    <xdr:sp macro="" textlink="">
      <xdr:nvSpPr>
        <xdr:cNvPr id="25" name="Rectangle 55"/>
        <xdr:cNvSpPr>
          <a:spLocks noChangeArrowheads="1"/>
        </xdr:cNvSpPr>
      </xdr:nvSpPr>
      <xdr:spPr bwMode="auto">
        <a:xfrm>
          <a:off x="571500" y="1990725"/>
          <a:ext cx="0" cy="504825"/>
        </a:xfrm>
        <a:prstGeom prst="rect">
          <a:avLst/>
        </a:prstGeom>
        <a:noFill/>
        <a:ln w="9525">
          <a:noFill/>
          <a:miter lim="800000"/>
          <a:headEnd/>
          <a:tailEnd/>
        </a:ln>
      </xdr:spPr>
    </xdr:sp>
    <xdr:clientData/>
  </xdr:twoCellAnchor>
  <xdr:twoCellAnchor>
    <xdr:from>
      <xdr:col>0</xdr:col>
      <xdr:colOff>571500</xdr:colOff>
      <xdr:row>10</xdr:row>
      <xdr:rowOff>114300</xdr:rowOff>
    </xdr:from>
    <xdr:to>
      <xdr:col>0</xdr:col>
      <xdr:colOff>209550</xdr:colOff>
      <xdr:row>12</xdr:row>
      <xdr:rowOff>104775</xdr:rowOff>
    </xdr:to>
    <xdr:sp macro="" textlink="">
      <xdr:nvSpPr>
        <xdr:cNvPr id="26" name="Rectangle 61"/>
        <xdr:cNvSpPr>
          <a:spLocks noChangeArrowheads="1"/>
        </xdr:cNvSpPr>
      </xdr:nvSpPr>
      <xdr:spPr bwMode="auto">
        <a:xfrm>
          <a:off x="571500" y="2276475"/>
          <a:ext cx="0" cy="504825"/>
        </a:xfrm>
        <a:prstGeom prst="rect">
          <a:avLst/>
        </a:prstGeom>
        <a:noFill/>
        <a:ln w="9525">
          <a:noFill/>
          <a:miter lim="800000"/>
          <a:headEnd/>
          <a:tailEnd/>
        </a:ln>
      </xdr:spPr>
    </xdr:sp>
    <xdr:clientData/>
  </xdr:twoCellAnchor>
  <xdr:twoCellAnchor>
    <xdr:from>
      <xdr:col>0</xdr:col>
      <xdr:colOff>561975</xdr:colOff>
      <xdr:row>13</xdr:row>
      <xdr:rowOff>66675</xdr:rowOff>
    </xdr:from>
    <xdr:to>
      <xdr:col>0</xdr:col>
      <xdr:colOff>371475</xdr:colOff>
      <xdr:row>15</xdr:row>
      <xdr:rowOff>38100</xdr:rowOff>
    </xdr:to>
    <xdr:sp macro="" textlink="">
      <xdr:nvSpPr>
        <xdr:cNvPr id="27" name="Rectangle 79"/>
        <xdr:cNvSpPr>
          <a:spLocks noChangeArrowheads="1"/>
        </xdr:cNvSpPr>
      </xdr:nvSpPr>
      <xdr:spPr bwMode="auto">
        <a:xfrm>
          <a:off x="561975" y="3000375"/>
          <a:ext cx="0" cy="485775"/>
        </a:xfrm>
        <a:prstGeom prst="rect">
          <a:avLst/>
        </a:prstGeom>
        <a:noFill/>
        <a:ln w="9525">
          <a:noFill/>
          <a:miter lim="800000"/>
          <a:headEnd/>
          <a:tailEnd/>
        </a:ln>
      </xdr:spPr>
    </xdr:sp>
    <xdr:clientData/>
  </xdr:twoCellAnchor>
  <xdr:twoCellAnchor>
    <xdr:from>
      <xdr:col>0</xdr:col>
      <xdr:colOff>561975</xdr:colOff>
      <xdr:row>14</xdr:row>
      <xdr:rowOff>104775</xdr:rowOff>
    </xdr:from>
    <xdr:to>
      <xdr:col>0</xdr:col>
      <xdr:colOff>114300</xdr:colOff>
      <xdr:row>16</xdr:row>
      <xdr:rowOff>76200</xdr:rowOff>
    </xdr:to>
    <xdr:sp macro="" textlink="">
      <xdr:nvSpPr>
        <xdr:cNvPr id="28" name="Rectangle 85"/>
        <xdr:cNvSpPr>
          <a:spLocks noChangeArrowheads="1"/>
        </xdr:cNvSpPr>
      </xdr:nvSpPr>
      <xdr:spPr bwMode="auto">
        <a:xfrm>
          <a:off x="561975" y="3295650"/>
          <a:ext cx="0" cy="485775"/>
        </a:xfrm>
        <a:prstGeom prst="rect">
          <a:avLst/>
        </a:prstGeom>
        <a:noFill/>
        <a:ln w="9525">
          <a:noFill/>
          <a:miter lim="800000"/>
          <a:headEnd/>
          <a:tailEnd/>
        </a:ln>
      </xdr:spPr>
    </xdr:sp>
    <xdr:clientData/>
  </xdr:twoCellAnchor>
  <xdr:twoCellAnchor>
    <xdr:from>
      <xdr:col>0</xdr:col>
      <xdr:colOff>571500</xdr:colOff>
      <xdr:row>8</xdr:row>
      <xdr:rowOff>85725</xdr:rowOff>
    </xdr:from>
    <xdr:to>
      <xdr:col>0</xdr:col>
      <xdr:colOff>314325</xdr:colOff>
      <xdr:row>10</xdr:row>
      <xdr:rowOff>76200</xdr:rowOff>
    </xdr:to>
    <xdr:sp macro="" textlink="">
      <xdr:nvSpPr>
        <xdr:cNvPr id="29" name="Rectangle 55"/>
        <xdr:cNvSpPr>
          <a:spLocks noChangeArrowheads="1"/>
        </xdr:cNvSpPr>
      </xdr:nvSpPr>
      <xdr:spPr bwMode="auto">
        <a:xfrm>
          <a:off x="571500" y="1733550"/>
          <a:ext cx="0" cy="504825"/>
        </a:xfrm>
        <a:prstGeom prst="rect">
          <a:avLst/>
        </a:prstGeom>
        <a:noFill/>
        <a:ln w="9525">
          <a:noFill/>
          <a:miter lim="800000"/>
          <a:headEnd/>
          <a:tailEnd/>
        </a:ln>
      </xdr:spPr>
    </xdr:sp>
    <xdr:clientData/>
  </xdr:twoCellAnchor>
  <xdr:twoCellAnchor>
    <xdr:from>
      <xdr:col>0</xdr:col>
      <xdr:colOff>571500</xdr:colOff>
      <xdr:row>9</xdr:row>
      <xdr:rowOff>114300</xdr:rowOff>
    </xdr:from>
    <xdr:to>
      <xdr:col>0</xdr:col>
      <xdr:colOff>209550</xdr:colOff>
      <xdr:row>11</xdr:row>
      <xdr:rowOff>104775</xdr:rowOff>
    </xdr:to>
    <xdr:sp macro="" textlink="">
      <xdr:nvSpPr>
        <xdr:cNvPr id="30" name="Rectangle 61"/>
        <xdr:cNvSpPr>
          <a:spLocks noChangeArrowheads="1"/>
        </xdr:cNvSpPr>
      </xdr:nvSpPr>
      <xdr:spPr bwMode="auto">
        <a:xfrm>
          <a:off x="571500" y="2019300"/>
          <a:ext cx="0" cy="504825"/>
        </a:xfrm>
        <a:prstGeom prst="rect">
          <a:avLst/>
        </a:prstGeom>
        <a:noFill/>
        <a:ln w="9525">
          <a:noFill/>
          <a:miter lim="800000"/>
          <a:headEnd/>
          <a:tailEnd/>
        </a:ln>
      </xdr:spPr>
    </xdr:sp>
    <xdr:clientData/>
  </xdr:twoCellAnchor>
  <xdr:twoCellAnchor>
    <xdr:from>
      <xdr:col>0</xdr:col>
      <xdr:colOff>561975</xdr:colOff>
      <xdr:row>12</xdr:row>
      <xdr:rowOff>66675</xdr:rowOff>
    </xdr:from>
    <xdr:to>
      <xdr:col>0</xdr:col>
      <xdr:colOff>371475</xdr:colOff>
      <xdr:row>14</xdr:row>
      <xdr:rowOff>38100</xdr:rowOff>
    </xdr:to>
    <xdr:sp macro="" textlink="">
      <xdr:nvSpPr>
        <xdr:cNvPr id="31" name="Rectangle 79"/>
        <xdr:cNvSpPr>
          <a:spLocks noChangeArrowheads="1"/>
        </xdr:cNvSpPr>
      </xdr:nvSpPr>
      <xdr:spPr bwMode="auto">
        <a:xfrm>
          <a:off x="561975" y="2743200"/>
          <a:ext cx="0" cy="485775"/>
        </a:xfrm>
        <a:prstGeom prst="rect">
          <a:avLst/>
        </a:prstGeom>
        <a:noFill/>
        <a:ln w="9525">
          <a:noFill/>
          <a:miter lim="800000"/>
          <a:headEnd/>
          <a:tailEnd/>
        </a:ln>
      </xdr:spPr>
    </xdr:sp>
    <xdr:clientData/>
  </xdr:twoCellAnchor>
  <xdr:twoCellAnchor>
    <xdr:from>
      <xdr:col>0</xdr:col>
      <xdr:colOff>561975</xdr:colOff>
      <xdr:row>13</xdr:row>
      <xdr:rowOff>104775</xdr:rowOff>
    </xdr:from>
    <xdr:to>
      <xdr:col>0</xdr:col>
      <xdr:colOff>114300</xdr:colOff>
      <xdr:row>15</xdr:row>
      <xdr:rowOff>76200</xdr:rowOff>
    </xdr:to>
    <xdr:sp macro="" textlink="">
      <xdr:nvSpPr>
        <xdr:cNvPr id="32" name="Rectangle 85"/>
        <xdr:cNvSpPr>
          <a:spLocks noChangeArrowheads="1"/>
        </xdr:cNvSpPr>
      </xdr:nvSpPr>
      <xdr:spPr bwMode="auto">
        <a:xfrm>
          <a:off x="561975" y="3038475"/>
          <a:ext cx="0" cy="485775"/>
        </a:xfrm>
        <a:prstGeom prst="rect">
          <a:avLst/>
        </a:prstGeom>
        <a:noFill/>
        <a:ln w="9525">
          <a:noFill/>
          <a:miter lim="800000"/>
          <a:headEnd/>
          <a:tailEnd/>
        </a:ln>
      </xdr:spPr>
    </xdr:sp>
    <xdr:clientData/>
  </xdr:twoCellAnchor>
  <xdr:twoCellAnchor>
    <xdr:from>
      <xdr:col>0</xdr:col>
      <xdr:colOff>571500</xdr:colOff>
      <xdr:row>14</xdr:row>
      <xdr:rowOff>133350</xdr:rowOff>
    </xdr:from>
    <xdr:to>
      <xdr:col>0</xdr:col>
      <xdr:colOff>209550</xdr:colOff>
      <xdr:row>16</xdr:row>
      <xdr:rowOff>114300</xdr:rowOff>
    </xdr:to>
    <xdr:sp macro="" textlink="">
      <xdr:nvSpPr>
        <xdr:cNvPr id="33" name="Rectangle 91"/>
        <xdr:cNvSpPr>
          <a:spLocks noChangeArrowheads="1"/>
        </xdr:cNvSpPr>
      </xdr:nvSpPr>
      <xdr:spPr bwMode="auto">
        <a:xfrm>
          <a:off x="571500" y="3324225"/>
          <a:ext cx="0" cy="495300"/>
        </a:xfrm>
        <a:prstGeom prst="rect">
          <a:avLst/>
        </a:prstGeom>
        <a:noFill/>
        <a:ln w="9525">
          <a:noFill/>
          <a:miter lim="800000"/>
          <a:headEnd/>
          <a:tailEnd/>
        </a:ln>
      </xdr:spPr>
    </xdr:sp>
    <xdr:clientData/>
  </xdr:twoCellAnchor>
  <xdr:twoCellAnchor>
    <xdr:from>
      <xdr:col>0</xdr:col>
      <xdr:colOff>571500</xdr:colOff>
      <xdr:row>9</xdr:row>
      <xdr:rowOff>85725</xdr:rowOff>
    </xdr:from>
    <xdr:to>
      <xdr:col>0</xdr:col>
      <xdr:colOff>314325</xdr:colOff>
      <xdr:row>11</xdr:row>
      <xdr:rowOff>76200</xdr:rowOff>
    </xdr:to>
    <xdr:sp macro="" textlink="">
      <xdr:nvSpPr>
        <xdr:cNvPr id="34" name="Rectangle 55"/>
        <xdr:cNvSpPr>
          <a:spLocks noChangeArrowheads="1"/>
        </xdr:cNvSpPr>
      </xdr:nvSpPr>
      <xdr:spPr bwMode="auto">
        <a:xfrm>
          <a:off x="571500" y="1990725"/>
          <a:ext cx="0" cy="504825"/>
        </a:xfrm>
        <a:prstGeom prst="rect">
          <a:avLst/>
        </a:prstGeom>
        <a:noFill/>
        <a:ln w="9525">
          <a:noFill/>
          <a:miter lim="800000"/>
          <a:headEnd/>
          <a:tailEnd/>
        </a:ln>
      </xdr:spPr>
    </xdr:sp>
    <xdr:clientData/>
  </xdr:twoCellAnchor>
  <xdr:twoCellAnchor>
    <xdr:from>
      <xdr:col>0</xdr:col>
      <xdr:colOff>571500</xdr:colOff>
      <xdr:row>10</xdr:row>
      <xdr:rowOff>114300</xdr:rowOff>
    </xdr:from>
    <xdr:to>
      <xdr:col>0</xdr:col>
      <xdr:colOff>209550</xdr:colOff>
      <xdr:row>12</xdr:row>
      <xdr:rowOff>104775</xdr:rowOff>
    </xdr:to>
    <xdr:sp macro="" textlink="">
      <xdr:nvSpPr>
        <xdr:cNvPr id="35" name="Rectangle 61"/>
        <xdr:cNvSpPr>
          <a:spLocks noChangeArrowheads="1"/>
        </xdr:cNvSpPr>
      </xdr:nvSpPr>
      <xdr:spPr bwMode="auto">
        <a:xfrm>
          <a:off x="571500" y="2276475"/>
          <a:ext cx="0" cy="504825"/>
        </a:xfrm>
        <a:prstGeom prst="rect">
          <a:avLst/>
        </a:prstGeom>
        <a:noFill/>
        <a:ln w="9525">
          <a:noFill/>
          <a:miter lim="800000"/>
          <a:headEnd/>
          <a:tailEnd/>
        </a:ln>
      </xdr:spPr>
    </xdr:sp>
    <xdr:clientData/>
  </xdr:twoCellAnchor>
  <xdr:twoCellAnchor>
    <xdr:from>
      <xdr:col>0</xdr:col>
      <xdr:colOff>561975</xdr:colOff>
      <xdr:row>13</xdr:row>
      <xdr:rowOff>66675</xdr:rowOff>
    </xdr:from>
    <xdr:to>
      <xdr:col>0</xdr:col>
      <xdr:colOff>371475</xdr:colOff>
      <xdr:row>15</xdr:row>
      <xdr:rowOff>38100</xdr:rowOff>
    </xdr:to>
    <xdr:sp macro="" textlink="">
      <xdr:nvSpPr>
        <xdr:cNvPr id="36" name="Rectangle 79"/>
        <xdr:cNvSpPr>
          <a:spLocks noChangeArrowheads="1"/>
        </xdr:cNvSpPr>
      </xdr:nvSpPr>
      <xdr:spPr bwMode="auto">
        <a:xfrm>
          <a:off x="561975" y="3000375"/>
          <a:ext cx="0" cy="485775"/>
        </a:xfrm>
        <a:prstGeom prst="rect">
          <a:avLst/>
        </a:prstGeom>
        <a:noFill/>
        <a:ln w="9525">
          <a:noFill/>
          <a:miter lim="800000"/>
          <a:headEnd/>
          <a:tailEnd/>
        </a:ln>
      </xdr:spPr>
    </xdr:sp>
    <xdr:clientData/>
  </xdr:twoCellAnchor>
  <xdr:twoCellAnchor>
    <xdr:from>
      <xdr:col>0</xdr:col>
      <xdr:colOff>561975</xdr:colOff>
      <xdr:row>14</xdr:row>
      <xdr:rowOff>104775</xdr:rowOff>
    </xdr:from>
    <xdr:to>
      <xdr:col>0</xdr:col>
      <xdr:colOff>114300</xdr:colOff>
      <xdr:row>16</xdr:row>
      <xdr:rowOff>76200</xdr:rowOff>
    </xdr:to>
    <xdr:sp macro="" textlink="">
      <xdr:nvSpPr>
        <xdr:cNvPr id="37" name="Rectangle 85"/>
        <xdr:cNvSpPr>
          <a:spLocks noChangeArrowheads="1"/>
        </xdr:cNvSpPr>
      </xdr:nvSpPr>
      <xdr:spPr bwMode="auto">
        <a:xfrm>
          <a:off x="561975" y="3295650"/>
          <a:ext cx="0" cy="485775"/>
        </a:xfrm>
        <a:prstGeom prst="rect">
          <a:avLst/>
        </a:prstGeom>
        <a:noFill/>
        <a:ln w="9525">
          <a:noFill/>
          <a:miter lim="800000"/>
          <a:headEnd/>
          <a:tailEnd/>
        </a:ln>
      </xdr:spPr>
    </xdr:sp>
    <xdr:clientData/>
  </xdr:twoCellAnchor>
  <xdr:twoCellAnchor>
    <xdr:from>
      <xdr:col>5</xdr:col>
      <xdr:colOff>571500</xdr:colOff>
      <xdr:row>6</xdr:row>
      <xdr:rowOff>133350</xdr:rowOff>
    </xdr:from>
    <xdr:to>
      <xdr:col>5</xdr:col>
      <xdr:colOff>571500</xdr:colOff>
      <xdr:row>8</xdr:row>
      <xdr:rowOff>114300</xdr:rowOff>
    </xdr:to>
    <xdr:sp macro="" textlink="">
      <xdr:nvSpPr>
        <xdr:cNvPr id="38" name="Rectangle 291"/>
        <xdr:cNvSpPr>
          <a:spLocks noChangeArrowheads="1"/>
        </xdr:cNvSpPr>
      </xdr:nvSpPr>
      <xdr:spPr bwMode="auto">
        <a:xfrm>
          <a:off x="9105900" y="1266825"/>
          <a:ext cx="0" cy="495300"/>
        </a:xfrm>
        <a:prstGeom prst="rect">
          <a:avLst/>
        </a:prstGeom>
        <a:noFill/>
        <a:ln w="9525">
          <a:noFill/>
          <a:miter lim="800000"/>
          <a:headEnd/>
          <a:tailEnd/>
        </a:ln>
      </xdr:spPr>
    </xdr:sp>
    <xdr:clientData/>
  </xdr:twoCellAnchor>
  <xdr:twoCellAnchor>
    <xdr:from>
      <xdr:col>5</xdr:col>
      <xdr:colOff>561975</xdr:colOff>
      <xdr:row>6</xdr:row>
      <xdr:rowOff>104775</xdr:rowOff>
    </xdr:from>
    <xdr:to>
      <xdr:col>5</xdr:col>
      <xdr:colOff>561975</xdr:colOff>
      <xdr:row>8</xdr:row>
      <xdr:rowOff>76200</xdr:rowOff>
    </xdr:to>
    <xdr:sp macro="" textlink="">
      <xdr:nvSpPr>
        <xdr:cNvPr id="39" name="Rectangle 292"/>
        <xdr:cNvSpPr>
          <a:spLocks noChangeArrowheads="1"/>
        </xdr:cNvSpPr>
      </xdr:nvSpPr>
      <xdr:spPr bwMode="auto">
        <a:xfrm>
          <a:off x="9096375" y="1238250"/>
          <a:ext cx="0" cy="485775"/>
        </a:xfrm>
        <a:prstGeom prst="rect">
          <a:avLst/>
        </a:prstGeom>
        <a:noFill/>
        <a:ln w="9525">
          <a:noFill/>
          <a:miter lim="800000"/>
          <a:headEnd/>
          <a:tailEnd/>
        </a:ln>
      </xdr:spPr>
    </xdr:sp>
    <xdr:clientData/>
  </xdr:twoCellAnchor>
  <xdr:twoCellAnchor>
    <xdr:from>
      <xdr:col>5</xdr:col>
      <xdr:colOff>571500</xdr:colOff>
      <xdr:row>6</xdr:row>
      <xdr:rowOff>133350</xdr:rowOff>
    </xdr:from>
    <xdr:to>
      <xdr:col>5</xdr:col>
      <xdr:colOff>571500</xdr:colOff>
      <xdr:row>8</xdr:row>
      <xdr:rowOff>114300</xdr:rowOff>
    </xdr:to>
    <xdr:sp macro="" textlink="">
      <xdr:nvSpPr>
        <xdr:cNvPr id="40" name="Rectangle 293"/>
        <xdr:cNvSpPr>
          <a:spLocks noChangeArrowheads="1"/>
        </xdr:cNvSpPr>
      </xdr:nvSpPr>
      <xdr:spPr bwMode="auto">
        <a:xfrm>
          <a:off x="9105900" y="1266825"/>
          <a:ext cx="0" cy="495300"/>
        </a:xfrm>
        <a:prstGeom prst="rect">
          <a:avLst/>
        </a:prstGeom>
        <a:noFill/>
        <a:ln w="9525">
          <a:noFill/>
          <a:miter lim="800000"/>
          <a:headEnd/>
          <a:tailEnd/>
        </a:ln>
      </xdr:spPr>
    </xdr:sp>
    <xdr:clientData/>
  </xdr:twoCellAnchor>
  <xdr:twoCellAnchor>
    <xdr:from>
      <xdr:col>5</xdr:col>
      <xdr:colOff>561975</xdr:colOff>
      <xdr:row>6</xdr:row>
      <xdr:rowOff>104775</xdr:rowOff>
    </xdr:from>
    <xdr:to>
      <xdr:col>5</xdr:col>
      <xdr:colOff>561975</xdr:colOff>
      <xdr:row>8</xdr:row>
      <xdr:rowOff>76200</xdr:rowOff>
    </xdr:to>
    <xdr:sp macro="" textlink="">
      <xdr:nvSpPr>
        <xdr:cNvPr id="41" name="Rectangle 294"/>
        <xdr:cNvSpPr>
          <a:spLocks noChangeArrowheads="1"/>
        </xdr:cNvSpPr>
      </xdr:nvSpPr>
      <xdr:spPr bwMode="auto">
        <a:xfrm>
          <a:off x="9096375" y="1238250"/>
          <a:ext cx="0" cy="485775"/>
        </a:xfrm>
        <a:prstGeom prst="rect">
          <a:avLst/>
        </a:prstGeom>
        <a:noFill/>
        <a:ln w="9525">
          <a:noFill/>
          <a:miter lim="800000"/>
          <a:headEnd/>
          <a:tailEnd/>
        </a:ln>
      </xdr:spPr>
    </xdr:sp>
    <xdr:clientData/>
  </xdr:twoCellAnchor>
  <xdr:twoCellAnchor>
    <xdr:from>
      <xdr:col>5</xdr:col>
      <xdr:colOff>571500</xdr:colOff>
      <xdr:row>6</xdr:row>
      <xdr:rowOff>133350</xdr:rowOff>
    </xdr:from>
    <xdr:to>
      <xdr:col>5</xdr:col>
      <xdr:colOff>571500</xdr:colOff>
      <xdr:row>8</xdr:row>
      <xdr:rowOff>114300</xdr:rowOff>
    </xdr:to>
    <xdr:sp macro="" textlink="">
      <xdr:nvSpPr>
        <xdr:cNvPr id="42" name="Rectangle 295"/>
        <xdr:cNvSpPr>
          <a:spLocks noChangeArrowheads="1"/>
        </xdr:cNvSpPr>
      </xdr:nvSpPr>
      <xdr:spPr bwMode="auto">
        <a:xfrm>
          <a:off x="9105900" y="1266825"/>
          <a:ext cx="0" cy="495300"/>
        </a:xfrm>
        <a:prstGeom prst="rect">
          <a:avLst/>
        </a:prstGeom>
        <a:noFill/>
        <a:ln w="9525">
          <a:noFill/>
          <a:miter lim="800000"/>
          <a:headEnd/>
          <a:tailEnd/>
        </a:ln>
      </xdr:spPr>
    </xdr:sp>
    <xdr:clientData/>
  </xdr:twoCellAnchor>
  <xdr:twoCellAnchor>
    <xdr:from>
      <xdr:col>5</xdr:col>
      <xdr:colOff>561975</xdr:colOff>
      <xdr:row>6</xdr:row>
      <xdr:rowOff>104775</xdr:rowOff>
    </xdr:from>
    <xdr:to>
      <xdr:col>5</xdr:col>
      <xdr:colOff>561975</xdr:colOff>
      <xdr:row>8</xdr:row>
      <xdr:rowOff>76200</xdr:rowOff>
    </xdr:to>
    <xdr:sp macro="" textlink="">
      <xdr:nvSpPr>
        <xdr:cNvPr id="43" name="Rectangle 296"/>
        <xdr:cNvSpPr>
          <a:spLocks noChangeArrowheads="1"/>
        </xdr:cNvSpPr>
      </xdr:nvSpPr>
      <xdr:spPr bwMode="auto">
        <a:xfrm>
          <a:off x="9096375" y="1238250"/>
          <a:ext cx="0" cy="485775"/>
        </a:xfrm>
        <a:prstGeom prst="rect">
          <a:avLst/>
        </a:prstGeom>
        <a:noFill/>
        <a:ln w="9525">
          <a:noFill/>
          <a:miter lim="800000"/>
          <a:headEnd/>
          <a:tailEnd/>
        </a:ln>
      </xdr:spPr>
    </xdr:sp>
    <xdr:clientData/>
  </xdr:twoCellAnchor>
  <xdr:twoCellAnchor>
    <xdr:from>
      <xdr:col>5</xdr:col>
      <xdr:colOff>571500</xdr:colOff>
      <xdr:row>6</xdr:row>
      <xdr:rowOff>133350</xdr:rowOff>
    </xdr:from>
    <xdr:to>
      <xdr:col>5</xdr:col>
      <xdr:colOff>571500</xdr:colOff>
      <xdr:row>8</xdr:row>
      <xdr:rowOff>114300</xdr:rowOff>
    </xdr:to>
    <xdr:sp macro="" textlink="">
      <xdr:nvSpPr>
        <xdr:cNvPr id="44" name="Rectangle 297"/>
        <xdr:cNvSpPr>
          <a:spLocks noChangeArrowheads="1"/>
        </xdr:cNvSpPr>
      </xdr:nvSpPr>
      <xdr:spPr bwMode="auto">
        <a:xfrm>
          <a:off x="9105900" y="1266825"/>
          <a:ext cx="0" cy="495300"/>
        </a:xfrm>
        <a:prstGeom prst="rect">
          <a:avLst/>
        </a:prstGeom>
        <a:noFill/>
        <a:ln w="9525">
          <a:noFill/>
          <a:miter lim="800000"/>
          <a:headEnd/>
          <a:tailEnd/>
        </a:ln>
      </xdr:spPr>
    </xdr:sp>
    <xdr:clientData/>
  </xdr:twoCellAnchor>
  <xdr:twoCellAnchor>
    <xdr:from>
      <xdr:col>5</xdr:col>
      <xdr:colOff>561975</xdr:colOff>
      <xdr:row>6</xdr:row>
      <xdr:rowOff>104775</xdr:rowOff>
    </xdr:from>
    <xdr:to>
      <xdr:col>5</xdr:col>
      <xdr:colOff>561975</xdr:colOff>
      <xdr:row>8</xdr:row>
      <xdr:rowOff>76200</xdr:rowOff>
    </xdr:to>
    <xdr:sp macro="" textlink="">
      <xdr:nvSpPr>
        <xdr:cNvPr id="45" name="Rectangle 298"/>
        <xdr:cNvSpPr>
          <a:spLocks noChangeArrowheads="1"/>
        </xdr:cNvSpPr>
      </xdr:nvSpPr>
      <xdr:spPr bwMode="auto">
        <a:xfrm>
          <a:off x="9096375" y="1238250"/>
          <a:ext cx="0" cy="485775"/>
        </a:xfrm>
        <a:prstGeom prst="rect">
          <a:avLst/>
        </a:prstGeom>
        <a:noFill/>
        <a:ln w="9525">
          <a:noFill/>
          <a:miter lim="800000"/>
          <a:headEnd/>
          <a:tailEnd/>
        </a:ln>
      </xdr:spPr>
    </xdr:sp>
    <xdr:clientData/>
  </xdr:twoCellAnchor>
  <xdr:twoCellAnchor>
    <xdr:from>
      <xdr:col>5</xdr:col>
      <xdr:colOff>571500</xdr:colOff>
      <xdr:row>6</xdr:row>
      <xdr:rowOff>133350</xdr:rowOff>
    </xdr:from>
    <xdr:to>
      <xdr:col>5</xdr:col>
      <xdr:colOff>571500</xdr:colOff>
      <xdr:row>8</xdr:row>
      <xdr:rowOff>114300</xdr:rowOff>
    </xdr:to>
    <xdr:sp macro="" textlink="">
      <xdr:nvSpPr>
        <xdr:cNvPr id="46" name="Rectangle 299"/>
        <xdr:cNvSpPr>
          <a:spLocks noChangeArrowheads="1"/>
        </xdr:cNvSpPr>
      </xdr:nvSpPr>
      <xdr:spPr bwMode="auto">
        <a:xfrm>
          <a:off x="9105900" y="1266825"/>
          <a:ext cx="0" cy="495300"/>
        </a:xfrm>
        <a:prstGeom prst="rect">
          <a:avLst/>
        </a:prstGeom>
        <a:noFill/>
        <a:ln w="9525">
          <a:noFill/>
          <a:miter lim="800000"/>
          <a:headEnd/>
          <a:tailEnd/>
        </a:ln>
      </xdr:spPr>
    </xdr:sp>
    <xdr:clientData/>
  </xdr:twoCellAnchor>
  <xdr:twoCellAnchor>
    <xdr:from>
      <xdr:col>5</xdr:col>
      <xdr:colOff>561975</xdr:colOff>
      <xdr:row>6</xdr:row>
      <xdr:rowOff>104775</xdr:rowOff>
    </xdr:from>
    <xdr:to>
      <xdr:col>5</xdr:col>
      <xdr:colOff>561975</xdr:colOff>
      <xdr:row>8</xdr:row>
      <xdr:rowOff>76200</xdr:rowOff>
    </xdr:to>
    <xdr:sp macro="" textlink="">
      <xdr:nvSpPr>
        <xdr:cNvPr id="47" name="Rectangle 300"/>
        <xdr:cNvSpPr>
          <a:spLocks noChangeArrowheads="1"/>
        </xdr:cNvSpPr>
      </xdr:nvSpPr>
      <xdr:spPr bwMode="auto">
        <a:xfrm>
          <a:off x="9096375" y="1238250"/>
          <a:ext cx="0" cy="485775"/>
        </a:xfrm>
        <a:prstGeom prst="rect">
          <a:avLst/>
        </a:prstGeom>
        <a:noFill/>
        <a:ln w="9525">
          <a:noFill/>
          <a:miter lim="800000"/>
          <a:headEnd/>
          <a:tailEnd/>
        </a:ln>
      </xdr:spPr>
    </xdr:sp>
    <xdr:clientData/>
  </xdr:twoCellAnchor>
  <xdr:twoCellAnchor>
    <xdr:from>
      <xdr:col>5</xdr:col>
      <xdr:colOff>571500</xdr:colOff>
      <xdr:row>6</xdr:row>
      <xdr:rowOff>133350</xdr:rowOff>
    </xdr:from>
    <xdr:to>
      <xdr:col>5</xdr:col>
      <xdr:colOff>571500</xdr:colOff>
      <xdr:row>8</xdr:row>
      <xdr:rowOff>114300</xdr:rowOff>
    </xdr:to>
    <xdr:sp macro="" textlink="">
      <xdr:nvSpPr>
        <xdr:cNvPr id="48" name="Rectangle 301"/>
        <xdr:cNvSpPr>
          <a:spLocks noChangeArrowheads="1"/>
        </xdr:cNvSpPr>
      </xdr:nvSpPr>
      <xdr:spPr bwMode="auto">
        <a:xfrm>
          <a:off x="9105900" y="1266825"/>
          <a:ext cx="0" cy="495300"/>
        </a:xfrm>
        <a:prstGeom prst="rect">
          <a:avLst/>
        </a:prstGeom>
        <a:noFill/>
        <a:ln w="9525">
          <a:noFill/>
          <a:miter lim="800000"/>
          <a:headEnd/>
          <a:tailEnd/>
        </a:ln>
      </xdr:spPr>
    </xdr:sp>
    <xdr:clientData/>
  </xdr:twoCellAnchor>
  <xdr:twoCellAnchor>
    <xdr:from>
      <xdr:col>5</xdr:col>
      <xdr:colOff>561975</xdr:colOff>
      <xdr:row>6</xdr:row>
      <xdr:rowOff>104775</xdr:rowOff>
    </xdr:from>
    <xdr:to>
      <xdr:col>5</xdr:col>
      <xdr:colOff>561975</xdr:colOff>
      <xdr:row>8</xdr:row>
      <xdr:rowOff>76200</xdr:rowOff>
    </xdr:to>
    <xdr:sp macro="" textlink="">
      <xdr:nvSpPr>
        <xdr:cNvPr id="49" name="Rectangle 302"/>
        <xdr:cNvSpPr>
          <a:spLocks noChangeArrowheads="1"/>
        </xdr:cNvSpPr>
      </xdr:nvSpPr>
      <xdr:spPr bwMode="auto">
        <a:xfrm>
          <a:off x="9096375" y="1238250"/>
          <a:ext cx="0" cy="485775"/>
        </a:xfrm>
        <a:prstGeom prst="rect">
          <a:avLst/>
        </a:prstGeom>
        <a:noFill/>
        <a:ln w="9525">
          <a:noFill/>
          <a:miter lim="800000"/>
          <a:headEnd/>
          <a:tailEnd/>
        </a:ln>
      </xdr:spPr>
    </xdr:sp>
    <xdr:clientData/>
  </xdr:twoCellAnchor>
  <xdr:twoCellAnchor>
    <xdr:from>
      <xdr:col>5</xdr:col>
      <xdr:colOff>571500</xdr:colOff>
      <xdr:row>6</xdr:row>
      <xdr:rowOff>133350</xdr:rowOff>
    </xdr:from>
    <xdr:to>
      <xdr:col>5</xdr:col>
      <xdr:colOff>571500</xdr:colOff>
      <xdr:row>8</xdr:row>
      <xdr:rowOff>114300</xdr:rowOff>
    </xdr:to>
    <xdr:sp macro="" textlink="">
      <xdr:nvSpPr>
        <xdr:cNvPr id="50" name="Rectangle 303"/>
        <xdr:cNvSpPr>
          <a:spLocks noChangeArrowheads="1"/>
        </xdr:cNvSpPr>
      </xdr:nvSpPr>
      <xdr:spPr bwMode="auto">
        <a:xfrm>
          <a:off x="9105900" y="1266825"/>
          <a:ext cx="0" cy="495300"/>
        </a:xfrm>
        <a:prstGeom prst="rect">
          <a:avLst/>
        </a:prstGeom>
        <a:noFill/>
        <a:ln w="9525">
          <a:noFill/>
          <a:miter lim="800000"/>
          <a:headEnd/>
          <a:tailEnd/>
        </a:ln>
      </xdr:spPr>
    </xdr:sp>
    <xdr:clientData/>
  </xdr:twoCellAnchor>
  <xdr:twoCellAnchor>
    <xdr:from>
      <xdr:col>5</xdr:col>
      <xdr:colOff>561975</xdr:colOff>
      <xdr:row>6</xdr:row>
      <xdr:rowOff>104775</xdr:rowOff>
    </xdr:from>
    <xdr:to>
      <xdr:col>5</xdr:col>
      <xdr:colOff>561975</xdr:colOff>
      <xdr:row>8</xdr:row>
      <xdr:rowOff>76200</xdr:rowOff>
    </xdr:to>
    <xdr:sp macro="" textlink="">
      <xdr:nvSpPr>
        <xdr:cNvPr id="51" name="Rectangle 304"/>
        <xdr:cNvSpPr>
          <a:spLocks noChangeArrowheads="1"/>
        </xdr:cNvSpPr>
      </xdr:nvSpPr>
      <xdr:spPr bwMode="auto">
        <a:xfrm>
          <a:off x="9096375" y="1238250"/>
          <a:ext cx="0" cy="485775"/>
        </a:xfrm>
        <a:prstGeom prst="rect">
          <a:avLst/>
        </a:prstGeom>
        <a:noFill/>
        <a:ln w="9525">
          <a:noFill/>
          <a:miter lim="800000"/>
          <a:headEnd/>
          <a:tailEnd/>
        </a:ln>
      </xdr:spPr>
    </xdr:sp>
    <xdr:clientData/>
  </xdr:twoCellAnchor>
  <xdr:twoCellAnchor>
    <xdr:from>
      <xdr:col>5</xdr:col>
      <xdr:colOff>571500</xdr:colOff>
      <xdr:row>6</xdr:row>
      <xdr:rowOff>133350</xdr:rowOff>
    </xdr:from>
    <xdr:to>
      <xdr:col>5</xdr:col>
      <xdr:colOff>571500</xdr:colOff>
      <xdr:row>8</xdr:row>
      <xdr:rowOff>114300</xdr:rowOff>
    </xdr:to>
    <xdr:sp macro="" textlink="">
      <xdr:nvSpPr>
        <xdr:cNvPr id="52" name="Rectangle 305"/>
        <xdr:cNvSpPr>
          <a:spLocks noChangeArrowheads="1"/>
        </xdr:cNvSpPr>
      </xdr:nvSpPr>
      <xdr:spPr bwMode="auto">
        <a:xfrm>
          <a:off x="9105900" y="1266825"/>
          <a:ext cx="0" cy="495300"/>
        </a:xfrm>
        <a:prstGeom prst="rect">
          <a:avLst/>
        </a:prstGeom>
        <a:noFill/>
        <a:ln w="9525">
          <a:noFill/>
          <a:miter lim="800000"/>
          <a:headEnd/>
          <a:tailEnd/>
        </a:ln>
      </xdr:spPr>
    </xdr:sp>
    <xdr:clientData/>
  </xdr:twoCellAnchor>
  <xdr:twoCellAnchor>
    <xdr:from>
      <xdr:col>5</xdr:col>
      <xdr:colOff>561975</xdr:colOff>
      <xdr:row>6</xdr:row>
      <xdr:rowOff>104775</xdr:rowOff>
    </xdr:from>
    <xdr:to>
      <xdr:col>5</xdr:col>
      <xdr:colOff>561975</xdr:colOff>
      <xdr:row>8</xdr:row>
      <xdr:rowOff>76200</xdr:rowOff>
    </xdr:to>
    <xdr:sp macro="" textlink="">
      <xdr:nvSpPr>
        <xdr:cNvPr id="53" name="Rectangle 306"/>
        <xdr:cNvSpPr>
          <a:spLocks noChangeArrowheads="1"/>
        </xdr:cNvSpPr>
      </xdr:nvSpPr>
      <xdr:spPr bwMode="auto">
        <a:xfrm>
          <a:off x="9096375" y="1238250"/>
          <a:ext cx="0" cy="485775"/>
        </a:xfrm>
        <a:prstGeom prst="rect">
          <a:avLst/>
        </a:prstGeom>
        <a:noFill/>
        <a:ln w="9525">
          <a:noFill/>
          <a:miter lim="800000"/>
          <a:headEnd/>
          <a:tailEnd/>
        </a:ln>
      </xdr:spPr>
    </xdr:sp>
    <xdr:clientData/>
  </xdr:twoCellAnchor>
  <xdr:twoCellAnchor>
    <xdr:from>
      <xdr:col>5</xdr:col>
      <xdr:colOff>571500</xdr:colOff>
      <xdr:row>6</xdr:row>
      <xdr:rowOff>133350</xdr:rowOff>
    </xdr:from>
    <xdr:to>
      <xdr:col>5</xdr:col>
      <xdr:colOff>571500</xdr:colOff>
      <xdr:row>8</xdr:row>
      <xdr:rowOff>114300</xdr:rowOff>
    </xdr:to>
    <xdr:sp macro="" textlink="">
      <xdr:nvSpPr>
        <xdr:cNvPr id="54" name="Rectangle 307"/>
        <xdr:cNvSpPr>
          <a:spLocks noChangeArrowheads="1"/>
        </xdr:cNvSpPr>
      </xdr:nvSpPr>
      <xdr:spPr bwMode="auto">
        <a:xfrm>
          <a:off x="9105900" y="1266825"/>
          <a:ext cx="0" cy="495300"/>
        </a:xfrm>
        <a:prstGeom prst="rect">
          <a:avLst/>
        </a:prstGeom>
        <a:noFill/>
        <a:ln w="9525">
          <a:noFill/>
          <a:miter lim="800000"/>
          <a:headEnd/>
          <a:tailEnd/>
        </a:ln>
      </xdr:spPr>
    </xdr:sp>
    <xdr:clientData/>
  </xdr:twoCellAnchor>
  <xdr:twoCellAnchor>
    <xdr:from>
      <xdr:col>5</xdr:col>
      <xdr:colOff>561975</xdr:colOff>
      <xdr:row>6</xdr:row>
      <xdr:rowOff>104775</xdr:rowOff>
    </xdr:from>
    <xdr:to>
      <xdr:col>5</xdr:col>
      <xdr:colOff>561975</xdr:colOff>
      <xdr:row>8</xdr:row>
      <xdr:rowOff>76200</xdr:rowOff>
    </xdr:to>
    <xdr:sp macro="" textlink="">
      <xdr:nvSpPr>
        <xdr:cNvPr id="55" name="Rectangle 308"/>
        <xdr:cNvSpPr>
          <a:spLocks noChangeArrowheads="1"/>
        </xdr:cNvSpPr>
      </xdr:nvSpPr>
      <xdr:spPr bwMode="auto">
        <a:xfrm>
          <a:off x="9096375" y="1238250"/>
          <a:ext cx="0" cy="485775"/>
        </a:xfrm>
        <a:prstGeom prst="rect">
          <a:avLst/>
        </a:prstGeom>
        <a:noFill/>
        <a:ln w="9525">
          <a:noFill/>
          <a:miter lim="800000"/>
          <a:headEnd/>
          <a:tailEnd/>
        </a:ln>
      </xdr:spPr>
    </xdr:sp>
    <xdr:clientData/>
  </xdr:twoCellAnchor>
  <xdr:twoCellAnchor>
    <xdr:from>
      <xdr:col>5</xdr:col>
      <xdr:colOff>571500</xdr:colOff>
      <xdr:row>6</xdr:row>
      <xdr:rowOff>133350</xdr:rowOff>
    </xdr:from>
    <xdr:to>
      <xdr:col>5</xdr:col>
      <xdr:colOff>571500</xdr:colOff>
      <xdr:row>8</xdr:row>
      <xdr:rowOff>114300</xdr:rowOff>
    </xdr:to>
    <xdr:sp macro="" textlink="">
      <xdr:nvSpPr>
        <xdr:cNvPr id="56" name="Rectangle 309"/>
        <xdr:cNvSpPr>
          <a:spLocks noChangeArrowheads="1"/>
        </xdr:cNvSpPr>
      </xdr:nvSpPr>
      <xdr:spPr bwMode="auto">
        <a:xfrm>
          <a:off x="9105900" y="1266825"/>
          <a:ext cx="0" cy="495300"/>
        </a:xfrm>
        <a:prstGeom prst="rect">
          <a:avLst/>
        </a:prstGeom>
        <a:noFill/>
        <a:ln w="9525">
          <a:noFill/>
          <a:miter lim="800000"/>
          <a:headEnd/>
          <a:tailEnd/>
        </a:ln>
      </xdr:spPr>
    </xdr:sp>
    <xdr:clientData/>
  </xdr:twoCellAnchor>
  <xdr:twoCellAnchor>
    <xdr:from>
      <xdr:col>5</xdr:col>
      <xdr:colOff>561975</xdr:colOff>
      <xdr:row>6</xdr:row>
      <xdr:rowOff>104775</xdr:rowOff>
    </xdr:from>
    <xdr:to>
      <xdr:col>5</xdr:col>
      <xdr:colOff>561975</xdr:colOff>
      <xdr:row>8</xdr:row>
      <xdr:rowOff>76200</xdr:rowOff>
    </xdr:to>
    <xdr:sp macro="" textlink="">
      <xdr:nvSpPr>
        <xdr:cNvPr id="57" name="Rectangle 310"/>
        <xdr:cNvSpPr>
          <a:spLocks noChangeArrowheads="1"/>
        </xdr:cNvSpPr>
      </xdr:nvSpPr>
      <xdr:spPr bwMode="auto">
        <a:xfrm>
          <a:off x="9096375" y="1238250"/>
          <a:ext cx="0" cy="485775"/>
        </a:xfrm>
        <a:prstGeom prst="rect">
          <a:avLst/>
        </a:prstGeom>
        <a:noFill/>
        <a:ln w="9525">
          <a:noFill/>
          <a:miter lim="800000"/>
          <a:headEnd/>
          <a:tailEnd/>
        </a:ln>
      </xdr:spPr>
    </xdr:sp>
    <xdr:clientData/>
  </xdr:twoCellAnchor>
  <xdr:twoCellAnchor>
    <xdr:from>
      <xdr:col>5</xdr:col>
      <xdr:colOff>571500</xdr:colOff>
      <xdr:row>6</xdr:row>
      <xdr:rowOff>133350</xdr:rowOff>
    </xdr:from>
    <xdr:to>
      <xdr:col>5</xdr:col>
      <xdr:colOff>571500</xdr:colOff>
      <xdr:row>8</xdr:row>
      <xdr:rowOff>114300</xdr:rowOff>
    </xdr:to>
    <xdr:sp macro="" textlink="">
      <xdr:nvSpPr>
        <xdr:cNvPr id="58" name="Rectangle 311"/>
        <xdr:cNvSpPr>
          <a:spLocks noChangeArrowheads="1"/>
        </xdr:cNvSpPr>
      </xdr:nvSpPr>
      <xdr:spPr bwMode="auto">
        <a:xfrm>
          <a:off x="9105900" y="1266825"/>
          <a:ext cx="0" cy="495300"/>
        </a:xfrm>
        <a:prstGeom prst="rect">
          <a:avLst/>
        </a:prstGeom>
        <a:noFill/>
        <a:ln w="9525">
          <a:noFill/>
          <a:miter lim="800000"/>
          <a:headEnd/>
          <a:tailEnd/>
        </a:ln>
      </xdr:spPr>
    </xdr:sp>
    <xdr:clientData/>
  </xdr:twoCellAnchor>
  <xdr:twoCellAnchor>
    <xdr:from>
      <xdr:col>5</xdr:col>
      <xdr:colOff>561975</xdr:colOff>
      <xdr:row>6</xdr:row>
      <xdr:rowOff>104775</xdr:rowOff>
    </xdr:from>
    <xdr:to>
      <xdr:col>5</xdr:col>
      <xdr:colOff>561975</xdr:colOff>
      <xdr:row>8</xdr:row>
      <xdr:rowOff>76200</xdr:rowOff>
    </xdr:to>
    <xdr:sp macro="" textlink="">
      <xdr:nvSpPr>
        <xdr:cNvPr id="59" name="Rectangle 312"/>
        <xdr:cNvSpPr>
          <a:spLocks noChangeArrowheads="1"/>
        </xdr:cNvSpPr>
      </xdr:nvSpPr>
      <xdr:spPr bwMode="auto">
        <a:xfrm>
          <a:off x="9096375" y="1238250"/>
          <a:ext cx="0" cy="485775"/>
        </a:xfrm>
        <a:prstGeom prst="rect">
          <a:avLst/>
        </a:prstGeom>
        <a:noFill/>
        <a:ln w="9525">
          <a:noFill/>
          <a:miter lim="800000"/>
          <a:headEnd/>
          <a:tailEnd/>
        </a:ln>
      </xdr:spPr>
    </xdr:sp>
    <xdr:clientData/>
  </xdr:twoCellAnchor>
  <xdr:twoCellAnchor>
    <xdr:from>
      <xdr:col>5</xdr:col>
      <xdr:colOff>571500</xdr:colOff>
      <xdr:row>6</xdr:row>
      <xdr:rowOff>133350</xdr:rowOff>
    </xdr:from>
    <xdr:to>
      <xdr:col>5</xdr:col>
      <xdr:colOff>571500</xdr:colOff>
      <xdr:row>8</xdr:row>
      <xdr:rowOff>114300</xdr:rowOff>
    </xdr:to>
    <xdr:sp macro="" textlink="">
      <xdr:nvSpPr>
        <xdr:cNvPr id="60" name="Rectangle 313"/>
        <xdr:cNvSpPr>
          <a:spLocks noChangeArrowheads="1"/>
        </xdr:cNvSpPr>
      </xdr:nvSpPr>
      <xdr:spPr bwMode="auto">
        <a:xfrm>
          <a:off x="9105900" y="1266825"/>
          <a:ext cx="0" cy="495300"/>
        </a:xfrm>
        <a:prstGeom prst="rect">
          <a:avLst/>
        </a:prstGeom>
        <a:noFill/>
        <a:ln w="9525">
          <a:noFill/>
          <a:miter lim="800000"/>
          <a:headEnd/>
          <a:tailEnd/>
        </a:ln>
      </xdr:spPr>
    </xdr:sp>
    <xdr:clientData/>
  </xdr:twoCellAnchor>
  <xdr:twoCellAnchor>
    <xdr:from>
      <xdr:col>5</xdr:col>
      <xdr:colOff>561975</xdr:colOff>
      <xdr:row>6</xdr:row>
      <xdr:rowOff>104775</xdr:rowOff>
    </xdr:from>
    <xdr:to>
      <xdr:col>5</xdr:col>
      <xdr:colOff>561975</xdr:colOff>
      <xdr:row>8</xdr:row>
      <xdr:rowOff>76200</xdr:rowOff>
    </xdr:to>
    <xdr:sp macro="" textlink="">
      <xdr:nvSpPr>
        <xdr:cNvPr id="61" name="Rectangle 314"/>
        <xdr:cNvSpPr>
          <a:spLocks noChangeArrowheads="1"/>
        </xdr:cNvSpPr>
      </xdr:nvSpPr>
      <xdr:spPr bwMode="auto">
        <a:xfrm>
          <a:off x="9096375" y="1238250"/>
          <a:ext cx="0" cy="485775"/>
        </a:xfrm>
        <a:prstGeom prst="rect">
          <a:avLst/>
        </a:prstGeom>
        <a:noFill/>
        <a:ln w="9525">
          <a:noFill/>
          <a:miter lim="800000"/>
          <a:headEnd/>
          <a:tailEnd/>
        </a:ln>
      </xdr:spPr>
    </xdr:sp>
    <xdr:clientData/>
  </xdr:twoCellAnchor>
  <xdr:twoCellAnchor>
    <xdr:from>
      <xdr:col>5</xdr:col>
      <xdr:colOff>571500</xdr:colOff>
      <xdr:row>6</xdr:row>
      <xdr:rowOff>133350</xdr:rowOff>
    </xdr:from>
    <xdr:to>
      <xdr:col>5</xdr:col>
      <xdr:colOff>571500</xdr:colOff>
      <xdr:row>8</xdr:row>
      <xdr:rowOff>114300</xdr:rowOff>
    </xdr:to>
    <xdr:sp macro="" textlink="">
      <xdr:nvSpPr>
        <xdr:cNvPr id="62" name="Rectangle 315"/>
        <xdr:cNvSpPr>
          <a:spLocks noChangeArrowheads="1"/>
        </xdr:cNvSpPr>
      </xdr:nvSpPr>
      <xdr:spPr bwMode="auto">
        <a:xfrm>
          <a:off x="9105900" y="1266825"/>
          <a:ext cx="0" cy="495300"/>
        </a:xfrm>
        <a:prstGeom prst="rect">
          <a:avLst/>
        </a:prstGeom>
        <a:noFill/>
        <a:ln w="9525">
          <a:noFill/>
          <a:miter lim="800000"/>
          <a:headEnd/>
          <a:tailEnd/>
        </a:ln>
      </xdr:spPr>
    </xdr:sp>
    <xdr:clientData/>
  </xdr:twoCellAnchor>
  <xdr:twoCellAnchor>
    <xdr:from>
      <xdr:col>5</xdr:col>
      <xdr:colOff>561975</xdr:colOff>
      <xdr:row>6</xdr:row>
      <xdr:rowOff>104775</xdr:rowOff>
    </xdr:from>
    <xdr:to>
      <xdr:col>5</xdr:col>
      <xdr:colOff>561975</xdr:colOff>
      <xdr:row>8</xdr:row>
      <xdr:rowOff>76200</xdr:rowOff>
    </xdr:to>
    <xdr:sp macro="" textlink="">
      <xdr:nvSpPr>
        <xdr:cNvPr id="63" name="Rectangle 316"/>
        <xdr:cNvSpPr>
          <a:spLocks noChangeArrowheads="1"/>
        </xdr:cNvSpPr>
      </xdr:nvSpPr>
      <xdr:spPr bwMode="auto">
        <a:xfrm>
          <a:off x="9096375" y="1238250"/>
          <a:ext cx="0" cy="485775"/>
        </a:xfrm>
        <a:prstGeom prst="rect">
          <a:avLst/>
        </a:prstGeom>
        <a:noFill/>
        <a:ln w="9525">
          <a:noFill/>
          <a:miter lim="800000"/>
          <a:headEnd/>
          <a:tailEnd/>
        </a:ln>
      </xdr:spPr>
    </xdr:sp>
    <xdr:clientData/>
  </xdr:twoCellAnchor>
  <xdr:twoCellAnchor>
    <xdr:from>
      <xdr:col>5</xdr:col>
      <xdr:colOff>571500</xdr:colOff>
      <xdr:row>6</xdr:row>
      <xdr:rowOff>133350</xdr:rowOff>
    </xdr:from>
    <xdr:to>
      <xdr:col>5</xdr:col>
      <xdr:colOff>571500</xdr:colOff>
      <xdr:row>8</xdr:row>
      <xdr:rowOff>114300</xdr:rowOff>
    </xdr:to>
    <xdr:sp macro="" textlink="">
      <xdr:nvSpPr>
        <xdr:cNvPr id="64" name="Rectangle 317"/>
        <xdr:cNvSpPr>
          <a:spLocks noChangeArrowheads="1"/>
        </xdr:cNvSpPr>
      </xdr:nvSpPr>
      <xdr:spPr bwMode="auto">
        <a:xfrm>
          <a:off x="9105900" y="1266825"/>
          <a:ext cx="0" cy="495300"/>
        </a:xfrm>
        <a:prstGeom prst="rect">
          <a:avLst/>
        </a:prstGeom>
        <a:noFill/>
        <a:ln w="9525">
          <a:noFill/>
          <a:miter lim="800000"/>
          <a:headEnd/>
          <a:tailEnd/>
        </a:ln>
      </xdr:spPr>
    </xdr:sp>
    <xdr:clientData/>
  </xdr:twoCellAnchor>
  <xdr:twoCellAnchor>
    <xdr:from>
      <xdr:col>5</xdr:col>
      <xdr:colOff>561975</xdr:colOff>
      <xdr:row>6</xdr:row>
      <xdr:rowOff>104775</xdr:rowOff>
    </xdr:from>
    <xdr:to>
      <xdr:col>5</xdr:col>
      <xdr:colOff>561975</xdr:colOff>
      <xdr:row>8</xdr:row>
      <xdr:rowOff>76200</xdr:rowOff>
    </xdr:to>
    <xdr:sp macro="" textlink="">
      <xdr:nvSpPr>
        <xdr:cNvPr id="65" name="Rectangle 318"/>
        <xdr:cNvSpPr>
          <a:spLocks noChangeArrowheads="1"/>
        </xdr:cNvSpPr>
      </xdr:nvSpPr>
      <xdr:spPr bwMode="auto">
        <a:xfrm>
          <a:off x="9096375" y="1238250"/>
          <a:ext cx="0" cy="485775"/>
        </a:xfrm>
        <a:prstGeom prst="rect">
          <a:avLst/>
        </a:prstGeom>
        <a:noFill/>
        <a:ln w="9525">
          <a:noFill/>
          <a:miter lim="800000"/>
          <a:headEnd/>
          <a:tailEnd/>
        </a:ln>
      </xdr:spPr>
    </xdr:sp>
    <xdr:clientData/>
  </xdr:twoCellAnchor>
  <xdr:twoCellAnchor>
    <xdr:from>
      <xdr:col>5</xdr:col>
      <xdr:colOff>571500</xdr:colOff>
      <xdr:row>6</xdr:row>
      <xdr:rowOff>133350</xdr:rowOff>
    </xdr:from>
    <xdr:to>
      <xdr:col>5</xdr:col>
      <xdr:colOff>571500</xdr:colOff>
      <xdr:row>8</xdr:row>
      <xdr:rowOff>114300</xdr:rowOff>
    </xdr:to>
    <xdr:sp macro="" textlink="">
      <xdr:nvSpPr>
        <xdr:cNvPr id="66" name="Rectangle 319"/>
        <xdr:cNvSpPr>
          <a:spLocks noChangeArrowheads="1"/>
        </xdr:cNvSpPr>
      </xdr:nvSpPr>
      <xdr:spPr bwMode="auto">
        <a:xfrm>
          <a:off x="9105900" y="1266825"/>
          <a:ext cx="0" cy="495300"/>
        </a:xfrm>
        <a:prstGeom prst="rect">
          <a:avLst/>
        </a:prstGeom>
        <a:noFill/>
        <a:ln w="9525">
          <a:noFill/>
          <a:miter lim="800000"/>
          <a:headEnd/>
          <a:tailEnd/>
        </a:ln>
      </xdr:spPr>
    </xdr:sp>
    <xdr:clientData/>
  </xdr:twoCellAnchor>
  <xdr:twoCellAnchor>
    <xdr:from>
      <xdr:col>5</xdr:col>
      <xdr:colOff>561975</xdr:colOff>
      <xdr:row>6</xdr:row>
      <xdr:rowOff>104775</xdr:rowOff>
    </xdr:from>
    <xdr:to>
      <xdr:col>5</xdr:col>
      <xdr:colOff>561975</xdr:colOff>
      <xdr:row>8</xdr:row>
      <xdr:rowOff>76200</xdr:rowOff>
    </xdr:to>
    <xdr:sp macro="" textlink="">
      <xdr:nvSpPr>
        <xdr:cNvPr id="67" name="Rectangle 320"/>
        <xdr:cNvSpPr>
          <a:spLocks noChangeArrowheads="1"/>
        </xdr:cNvSpPr>
      </xdr:nvSpPr>
      <xdr:spPr bwMode="auto">
        <a:xfrm>
          <a:off x="9096375" y="1238250"/>
          <a:ext cx="0" cy="485775"/>
        </a:xfrm>
        <a:prstGeom prst="rect">
          <a:avLst/>
        </a:prstGeom>
        <a:noFill/>
        <a:ln w="9525">
          <a:noFill/>
          <a:miter lim="800000"/>
          <a:headEnd/>
          <a:tailEnd/>
        </a:ln>
      </xdr:spPr>
    </xdr:sp>
    <xdr:clientData/>
  </xdr:twoCellAnchor>
  <xdr:twoCellAnchor>
    <xdr:from>
      <xdr:col>5</xdr:col>
      <xdr:colOff>571500</xdr:colOff>
      <xdr:row>6</xdr:row>
      <xdr:rowOff>133350</xdr:rowOff>
    </xdr:from>
    <xdr:to>
      <xdr:col>5</xdr:col>
      <xdr:colOff>571500</xdr:colOff>
      <xdr:row>8</xdr:row>
      <xdr:rowOff>114300</xdr:rowOff>
    </xdr:to>
    <xdr:sp macro="" textlink="">
      <xdr:nvSpPr>
        <xdr:cNvPr id="68" name="Rectangle 321"/>
        <xdr:cNvSpPr>
          <a:spLocks noChangeArrowheads="1"/>
        </xdr:cNvSpPr>
      </xdr:nvSpPr>
      <xdr:spPr bwMode="auto">
        <a:xfrm>
          <a:off x="9105900" y="1266825"/>
          <a:ext cx="0" cy="495300"/>
        </a:xfrm>
        <a:prstGeom prst="rect">
          <a:avLst/>
        </a:prstGeom>
        <a:noFill/>
        <a:ln w="9525">
          <a:noFill/>
          <a:miter lim="800000"/>
          <a:headEnd/>
          <a:tailEnd/>
        </a:ln>
      </xdr:spPr>
    </xdr:sp>
    <xdr:clientData/>
  </xdr:twoCellAnchor>
  <xdr:twoCellAnchor>
    <xdr:from>
      <xdr:col>5</xdr:col>
      <xdr:colOff>561975</xdr:colOff>
      <xdr:row>6</xdr:row>
      <xdr:rowOff>104775</xdr:rowOff>
    </xdr:from>
    <xdr:to>
      <xdr:col>5</xdr:col>
      <xdr:colOff>561975</xdr:colOff>
      <xdr:row>8</xdr:row>
      <xdr:rowOff>76200</xdr:rowOff>
    </xdr:to>
    <xdr:sp macro="" textlink="">
      <xdr:nvSpPr>
        <xdr:cNvPr id="69" name="Rectangle 322"/>
        <xdr:cNvSpPr>
          <a:spLocks noChangeArrowheads="1"/>
        </xdr:cNvSpPr>
      </xdr:nvSpPr>
      <xdr:spPr bwMode="auto">
        <a:xfrm>
          <a:off x="9096375" y="1238250"/>
          <a:ext cx="0" cy="485775"/>
        </a:xfrm>
        <a:prstGeom prst="rect">
          <a:avLst/>
        </a:prstGeom>
        <a:noFill/>
        <a:ln w="9525">
          <a:noFill/>
          <a:miter lim="800000"/>
          <a:headEnd/>
          <a:tailEnd/>
        </a:ln>
      </xdr:spPr>
    </xdr:sp>
    <xdr:clientData/>
  </xdr:twoCellAnchor>
  <xdr:twoCellAnchor>
    <xdr:from>
      <xdr:col>6</xdr:col>
      <xdr:colOff>704850</xdr:colOff>
      <xdr:row>6</xdr:row>
      <xdr:rowOff>133350</xdr:rowOff>
    </xdr:from>
    <xdr:to>
      <xdr:col>6</xdr:col>
      <xdr:colOff>704850</xdr:colOff>
      <xdr:row>8</xdr:row>
      <xdr:rowOff>114300</xdr:rowOff>
    </xdr:to>
    <xdr:sp macro="" textlink="">
      <xdr:nvSpPr>
        <xdr:cNvPr id="70" name="Rectangle 323"/>
        <xdr:cNvSpPr>
          <a:spLocks noChangeArrowheads="1"/>
        </xdr:cNvSpPr>
      </xdr:nvSpPr>
      <xdr:spPr bwMode="auto">
        <a:xfrm>
          <a:off x="11544300" y="1266825"/>
          <a:ext cx="0" cy="495300"/>
        </a:xfrm>
        <a:prstGeom prst="rect">
          <a:avLst/>
        </a:prstGeom>
        <a:noFill/>
        <a:ln w="9525">
          <a:noFill/>
          <a:miter lim="800000"/>
          <a:headEnd/>
          <a:tailEnd/>
        </a:ln>
      </xdr:spPr>
    </xdr:sp>
    <xdr:clientData/>
  </xdr:twoCellAnchor>
  <xdr:twoCellAnchor>
    <xdr:from>
      <xdr:col>6</xdr:col>
      <xdr:colOff>695325</xdr:colOff>
      <xdr:row>6</xdr:row>
      <xdr:rowOff>104775</xdr:rowOff>
    </xdr:from>
    <xdr:to>
      <xdr:col>6</xdr:col>
      <xdr:colOff>695325</xdr:colOff>
      <xdr:row>8</xdr:row>
      <xdr:rowOff>76200</xdr:rowOff>
    </xdr:to>
    <xdr:sp macro="" textlink="">
      <xdr:nvSpPr>
        <xdr:cNvPr id="71" name="Rectangle 324"/>
        <xdr:cNvSpPr>
          <a:spLocks noChangeArrowheads="1"/>
        </xdr:cNvSpPr>
      </xdr:nvSpPr>
      <xdr:spPr bwMode="auto">
        <a:xfrm>
          <a:off x="11534775" y="1238250"/>
          <a:ext cx="0" cy="485775"/>
        </a:xfrm>
        <a:prstGeom prst="rect">
          <a:avLst/>
        </a:prstGeom>
        <a:noFill/>
        <a:ln w="9525">
          <a:noFill/>
          <a:miter lim="800000"/>
          <a:headEnd/>
          <a:tailEnd/>
        </a:ln>
      </xdr:spPr>
    </xdr:sp>
    <xdr:clientData/>
  </xdr:twoCellAnchor>
  <xdr:twoCellAnchor>
    <xdr:from>
      <xdr:col>6</xdr:col>
      <xdr:colOff>704850</xdr:colOff>
      <xdr:row>6</xdr:row>
      <xdr:rowOff>133350</xdr:rowOff>
    </xdr:from>
    <xdr:to>
      <xdr:col>6</xdr:col>
      <xdr:colOff>704850</xdr:colOff>
      <xdr:row>8</xdr:row>
      <xdr:rowOff>114300</xdr:rowOff>
    </xdr:to>
    <xdr:sp macro="" textlink="">
      <xdr:nvSpPr>
        <xdr:cNvPr id="72" name="Rectangle 325"/>
        <xdr:cNvSpPr>
          <a:spLocks noChangeArrowheads="1"/>
        </xdr:cNvSpPr>
      </xdr:nvSpPr>
      <xdr:spPr bwMode="auto">
        <a:xfrm>
          <a:off x="11544300" y="1266825"/>
          <a:ext cx="0" cy="495300"/>
        </a:xfrm>
        <a:prstGeom prst="rect">
          <a:avLst/>
        </a:prstGeom>
        <a:noFill/>
        <a:ln w="9525">
          <a:noFill/>
          <a:miter lim="800000"/>
          <a:headEnd/>
          <a:tailEnd/>
        </a:ln>
      </xdr:spPr>
    </xdr:sp>
    <xdr:clientData/>
  </xdr:twoCellAnchor>
  <xdr:twoCellAnchor>
    <xdr:from>
      <xdr:col>6</xdr:col>
      <xdr:colOff>695325</xdr:colOff>
      <xdr:row>6</xdr:row>
      <xdr:rowOff>104775</xdr:rowOff>
    </xdr:from>
    <xdr:to>
      <xdr:col>6</xdr:col>
      <xdr:colOff>695325</xdr:colOff>
      <xdr:row>8</xdr:row>
      <xdr:rowOff>76200</xdr:rowOff>
    </xdr:to>
    <xdr:sp macro="" textlink="">
      <xdr:nvSpPr>
        <xdr:cNvPr id="73" name="Rectangle 326"/>
        <xdr:cNvSpPr>
          <a:spLocks noChangeArrowheads="1"/>
        </xdr:cNvSpPr>
      </xdr:nvSpPr>
      <xdr:spPr bwMode="auto">
        <a:xfrm>
          <a:off x="11534775" y="1238250"/>
          <a:ext cx="0" cy="485775"/>
        </a:xfrm>
        <a:prstGeom prst="rect">
          <a:avLst/>
        </a:prstGeom>
        <a:noFill/>
        <a:ln w="9525">
          <a:noFill/>
          <a:miter lim="800000"/>
          <a:headEnd/>
          <a:tailEnd/>
        </a:ln>
      </xdr:spPr>
    </xdr:sp>
    <xdr:clientData/>
  </xdr:twoCellAnchor>
  <xdr:twoCellAnchor>
    <xdr:from>
      <xdr:col>6</xdr:col>
      <xdr:colOff>704850</xdr:colOff>
      <xdr:row>6</xdr:row>
      <xdr:rowOff>133350</xdr:rowOff>
    </xdr:from>
    <xdr:to>
      <xdr:col>6</xdr:col>
      <xdr:colOff>704850</xdr:colOff>
      <xdr:row>8</xdr:row>
      <xdr:rowOff>114300</xdr:rowOff>
    </xdr:to>
    <xdr:sp macro="" textlink="">
      <xdr:nvSpPr>
        <xdr:cNvPr id="74" name="Rectangle 327"/>
        <xdr:cNvSpPr>
          <a:spLocks noChangeArrowheads="1"/>
        </xdr:cNvSpPr>
      </xdr:nvSpPr>
      <xdr:spPr bwMode="auto">
        <a:xfrm>
          <a:off x="11544300" y="1266825"/>
          <a:ext cx="0" cy="495300"/>
        </a:xfrm>
        <a:prstGeom prst="rect">
          <a:avLst/>
        </a:prstGeom>
        <a:noFill/>
        <a:ln w="9525">
          <a:noFill/>
          <a:miter lim="800000"/>
          <a:headEnd/>
          <a:tailEnd/>
        </a:ln>
      </xdr:spPr>
    </xdr:sp>
    <xdr:clientData/>
  </xdr:twoCellAnchor>
  <xdr:twoCellAnchor>
    <xdr:from>
      <xdr:col>6</xdr:col>
      <xdr:colOff>695325</xdr:colOff>
      <xdr:row>6</xdr:row>
      <xdr:rowOff>104775</xdr:rowOff>
    </xdr:from>
    <xdr:to>
      <xdr:col>6</xdr:col>
      <xdr:colOff>695325</xdr:colOff>
      <xdr:row>8</xdr:row>
      <xdr:rowOff>76200</xdr:rowOff>
    </xdr:to>
    <xdr:sp macro="" textlink="">
      <xdr:nvSpPr>
        <xdr:cNvPr id="75" name="Rectangle 328"/>
        <xdr:cNvSpPr>
          <a:spLocks noChangeArrowheads="1"/>
        </xdr:cNvSpPr>
      </xdr:nvSpPr>
      <xdr:spPr bwMode="auto">
        <a:xfrm>
          <a:off x="11534775" y="1238250"/>
          <a:ext cx="0" cy="485775"/>
        </a:xfrm>
        <a:prstGeom prst="rect">
          <a:avLst/>
        </a:prstGeom>
        <a:noFill/>
        <a:ln w="9525">
          <a:noFill/>
          <a:miter lim="800000"/>
          <a:headEnd/>
          <a:tailEnd/>
        </a:ln>
      </xdr:spPr>
    </xdr:sp>
    <xdr:clientData/>
  </xdr:twoCellAnchor>
  <xdr:twoCellAnchor>
    <xdr:from>
      <xdr:col>6</xdr:col>
      <xdr:colOff>704850</xdr:colOff>
      <xdr:row>6</xdr:row>
      <xdr:rowOff>133350</xdr:rowOff>
    </xdr:from>
    <xdr:to>
      <xdr:col>6</xdr:col>
      <xdr:colOff>704850</xdr:colOff>
      <xdr:row>8</xdr:row>
      <xdr:rowOff>114300</xdr:rowOff>
    </xdr:to>
    <xdr:sp macro="" textlink="">
      <xdr:nvSpPr>
        <xdr:cNvPr id="76" name="Rectangle 329"/>
        <xdr:cNvSpPr>
          <a:spLocks noChangeArrowheads="1"/>
        </xdr:cNvSpPr>
      </xdr:nvSpPr>
      <xdr:spPr bwMode="auto">
        <a:xfrm>
          <a:off x="11544300" y="1266825"/>
          <a:ext cx="0" cy="495300"/>
        </a:xfrm>
        <a:prstGeom prst="rect">
          <a:avLst/>
        </a:prstGeom>
        <a:noFill/>
        <a:ln w="9525">
          <a:noFill/>
          <a:miter lim="800000"/>
          <a:headEnd/>
          <a:tailEnd/>
        </a:ln>
      </xdr:spPr>
    </xdr:sp>
    <xdr:clientData/>
  </xdr:twoCellAnchor>
  <xdr:twoCellAnchor>
    <xdr:from>
      <xdr:col>6</xdr:col>
      <xdr:colOff>695325</xdr:colOff>
      <xdr:row>6</xdr:row>
      <xdr:rowOff>104775</xdr:rowOff>
    </xdr:from>
    <xdr:to>
      <xdr:col>6</xdr:col>
      <xdr:colOff>695325</xdr:colOff>
      <xdr:row>8</xdr:row>
      <xdr:rowOff>76200</xdr:rowOff>
    </xdr:to>
    <xdr:sp macro="" textlink="">
      <xdr:nvSpPr>
        <xdr:cNvPr id="77" name="Rectangle 330"/>
        <xdr:cNvSpPr>
          <a:spLocks noChangeArrowheads="1"/>
        </xdr:cNvSpPr>
      </xdr:nvSpPr>
      <xdr:spPr bwMode="auto">
        <a:xfrm>
          <a:off x="11534775" y="1238250"/>
          <a:ext cx="0" cy="485775"/>
        </a:xfrm>
        <a:prstGeom prst="rect">
          <a:avLst/>
        </a:prstGeom>
        <a:noFill/>
        <a:ln w="9525">
          <a:noFill/>
          <a:miter lim="800000"/>
          <a:headEnd/>
          <a:tailEnd/>
        </a:ln>
      </xdr:spPr>
    </xdr:sp>
    <xdr:clientData/>
  </xdr:twoCellAnchor>
  <xdr:twoCellAnchor>
    <xdr:from>
      <xdr:col>6</xdr:col>
      <xdr:colOff>704850</xdr:colOff>
      <xdr:row>6</xdr:row>
      <xdr:rowOff>133350</xdr:rowOff>
    </xdr:from>
    <xdr:to>
      <xdr:col>6</xdr:col>
      <xdr:colOff>704850</xdr:colOff>
      <xdr:row>8</xdr:row>
      <xdr:rowOff>114300</xdr:rowOff>
    </xdr:to>
    <xdr:sp macro="" textlink="">
      <xdr:nvSpPr>
        <xdr:cNvPr id="78" name="Rectangle 331"/>
        <xdr:cNvSpPr>
          <a:spLocks noChangeArrowheads="1"/>
        </xdr:cNvSpPr>
      </xdr:nvSpPr>
      <xdr:spPr bwMode="auto">
        <a:xfrm>
          <a:off x="11544300" y="1266825"/>
          <a:ext cx="0" cy="495300"/>
        </a:xfrm>
        <a:prstGeom prst="rect">
          <a:avLst/>
        </a:prstGeom>
        <a:noFill/>
        <a:ln w="9525">
          <a:noFill/>
          <a:miter lim="800000"/>
          <a:headEnd/>
          <a:tailEnd/>
        </a:ln>
      </xdr:spPr>
    </xdr:sp>
    <xdr:clientData/>
  </xdr:twoCellAnchor>
  <xdr:twoCellAnchor>
    <xdr:from>
      <xdr:col>6</xdr:col>
      <xdr:colOff>695325</xdr:colOff>
      <xdr:row>6</xdr:row>
      <xdr:rowOff>104775</xdr:rowOff>
    </xdr:from>
    <xdr:to>
      <xdr:col>6</xdr:col>
      <xdr:colOff>695325</xdr:colOff>
      <xdr:row>8</xdr:row>
      <xdr:rowOff>76200</xdr:rowOff>
    </xdr:to>
    <xdr:sp macro="" textlink="">
      <xdr:nvSpPr>
        <xdr:cNvPr id="79" name="Rectangle 332"/>
        <xdr:cNvSpPr>
          <a:spLocks noChangeArrowheads="1"/>
        </xdr:cNvSpPr>
      </xdr:nvSpPr>
      <xdr:spPr bwMode="auto">
        <a:xfrm>
          <a:off x="11534775" y="1238250"/>
          <a:ext cx="0" cy="485775"/>
        </a:xfrm>
        <a:prstGeom prst="rect">
          <a:avLst/>
        </a:prstGeom>
        <a:noFill/>
        <a:ln w="9525">
          <a:noFill/>
          <a:miter lim="800000"/>
          <a:headEnd/>
          <a:tailEnd/>
        </a:ln>
      </xdr:spPr>
    </xdr:sp>
    <xdr:clientData/>
  </xdr:twoCellAnchor>
  <xdr:twoCellAnchor>
    <xdr:from>
      <xdr:col>6</xdr:col>
      <xdr:colOff>704850</xdr:colOff>
      <xdr:row>6</xdr:row>
      <xdr:rowOff>133350</xdr:rowOff>
    </xdr:from>
    <xdr:to>
      <xdr:col>6</xdr:col>
      <xdr:colOff>704850</xdr:colOff>
      <xdr:row>8</xdr:row>
      <xdr:rowOff>114300</xdr:rowOff>
    </xdr:to>
    <xdr:sp macro="" textlink="">
      <xdr:nvSpPr>
        <xdr:cNvPr id="80" name="Rectangle 333"/>
        <xdr:cNvSpPr>
          <a:spLocks noChangeArrowheads="1"/>
        </xdr:cNvSpPr>
      </xdr:nvSpPr>
      <xdr:spPr bwMode="auto">
        <a:xfrm>
          <a:off x="11544300" y="1266825"/>
          <a:ext cx="0" cy="495300"/>
        </a:xfrm>
        <a:prstGeom prst="rect">
          <a:avLst/>
        </a:prstGeom>
        <a:noFill/>
        <a:ln w="9525">
          <a:noFill/>
          <a:miter lim="800000"/>
          <a:headEnd/>
          <a:tailEnd/>
        </a:ln>
      </xdr:spPr>
    </xdr:sp>
    <xdr:clientData/>
  </xdr:twoCellAnchor>
  <xdr:twoCellAnchor>
    <xdr:from>
      <xdr:col>6</xdr:col>
      <xdr:colOff>695325</xdr:colOff>
      <xdr:row>6</xdr:row>
      <xdr:rowOff>104775</xdr:rowOff>
    </xdr:from>
    <xdr:to>
      <xdr:col>6</xdr:col>
      <xdr:colOff>695325</xdr:colOff>
      <xdr:row>8</xdr:row>
      <xdr:rowOff>76200</xdr:rowOff>
    </xdr:to>
    <xdr:sp macro="" textlink="">
      <xdr:nvSpPr>
        <xdr:cNvPr id="81" name="Rectangle 334"/>
        <xdr:cNvSpPr>
          <a:spLocks noChangeArrowheads="1"/>
        </xdr:cNvSpPr>
      </xdr:nvSpPr>
      <xdr:spPr bwMode="auto">
        <a:xfrm>
          <a:off x="11534775" y="1238250"/>
          <a:ext cx="0" cy="485775"/>
        </a:xfrm>
        <a:prstGeom prst="rect">
          <a:avLst/>
        </a:prstGeom>
        <a:noFill/>
        <a:ln w="9525">
          <a:noFill/>
          <a:miter lim="800000"/>
          <a:headEnd/>
          <a:tailEnd/>
        </a:ln>
      </xdr:spPr>
    </xdr:sp>
    <xdr:clientData/>
  </xdr:twoCellAnchor>
  <xdr:twoCellAnchor>
    <xdr:from>
      <xdr:col>6</xdr:col>
      <xdr:colOff>704850</xdr:colOff>
      <xdr:row>6</xdr:row>
      <xdr:rowOff>133350</xdr:rowOff>
    </xdr:from>
    <xdr:to>
      <xdr:col>6</xdr:col>
      <xdr:colOff>704850</xdr:colOff>
      <xdr:row>8</xdr:row>
      <xdr:rowOff>114300</xdr:rowOff>
    </xdr:to>
    <xdr:sp macro="" textlink="">
      <xdr:nvSpPr>
        <xdr:cNvPr id="82" name="Rectangle 335"/>
        <xdr:cNvSpPr>
          <a:spLocks noChangeArrowheads="1"/>
        </xdr:cNvSpPr>
      </xdr:nvSpPr>
      <xdr:spPr bwMode="auto">
        <a:xfrm>
          <a:off x="11544300" y="1266825"/>
          <a:ext cx="0" cy="495300"/>
        </a:xfrm>
        <a:prstGeom prst="rect">
          <a:avLst/>
        </a:prstGeom>
        <a:noFill/>
        <a:ln w="9525">
          <a:noFill/>
          <a:miter lim="800000"/>
          <a:headEnd/>
          <a:tailEnd/>
        </a:ln>
      </xdr:spPr>
    </xdr:sp>
    <xdr:clientData/>
  </xdr:twoCellAnchor>
  <xdr:twoCellAnchor>
    <xdr:from>
      <xdr:col>6</xdr:col>
      <xdr:colOff>695325</xdr:colOff>
      <xdr:row>6</xdr:row>
      <xdr:rowOff>104775</xdr:rowOff>
    </xdr:from>
    <xdr:to>
      <xdr:col>6</xdr:col>
      <xdr:colOff>695325</xdr:colOff>
      <xdr:row>8</xdr:row>
      <xdr:rowOff>76200</xdr:rowOff>
    </xdr:to>
    <xdr:sp macro="" textlink="">
      <xdr:nvSpPr>
        <xdr:cNvPr id="83" name="Rectangle 336"/>
        <xdr:cNvSpPr>
          <a:spLocks noChangeArrowheads="1"/>
        </xdr:cNvSpPr>
      </xdr:nvSpPr>
      <xdr:spPr bwMode="auto">
        <a:xfrm>
          <a:off x="11534775" y="1238250"/>
          <a:ext cx="0" cy="485775"/>
        </a:xfrm>
        <a:prstGeom prst="rect">
          <a:avLst/>
        </a:prstGeom>
        <a:noFill/>
        <a:ln w="9525">
          <a:noFill/>
          <a:miter lim="800000"/>
          <a:headEnd/>
          <a:tailEnd/>
        </a:ln>
      </xdr:spPr>
    </xdr:sp>
    <xdr:clientData/>
  </xdr:twoCellAnchor>
  <xdr:twoCellAnchor>
    <xdr:from>
      <xdr:col>6</xdr:col>
      <xdr:colOff>704850</xdr:colOff>
      <xdr:row>6</xdr:row>
      <xdr:rowOff>133350</xdr:rowOff>
    </xdr:from>
    <xdr:to>
      <xdr:col>6</xdr:col>
      <xdr:colOff>704850</xdr:colOff>
      <xdr:row>8</xdr:row>
      <xdr:rowOff>114300</xdr:rowOff>
    </xdr:to>
    <xdr:sp macro="" textlink="">
      <xdr:nvSpPr>
        <xdr:cNvPr id="84" name="Rectangle 337"/>
        <xdr:cNvSpPr>
          <a:spLocks noChangeArrowheads="1"/>
        </xdr:cNvSpPr>
      </xdr:nvSpPr>
      <xdr:spPr bwMode="auto">
        <a:xfrm>
          <a:off x="11544300" y="1266825"/>
          <a:ext cx="0" cy="495300"/>
        </a:xfrm>
        <a:prstGeom prst="rect">
          <a:avLst/>
        </a:prstGeom>
        <a:noFill/>
        <a:ln w="9525">
          <a:noFill/>
          <a:miter lim="800000"/>
          <a:headEnd/>
          <a:tailEnd/>
        </a:ln>
      </xdr:spPr>
    </xdr:sp>
    <xdr:clientData/>
  </xdr:twoCellAnchor>
  <xdr:twoCellAnchor>
    <xdr:from>
      <xdr:col>6</xdr:col>
      <xdr:colOff>695325</xdr:colOff>
      <xdr:row>6</xdr:row>
      <xdr:rowOff>104775</xdr:rowOff>
    </xdr:from>
    <xdr:to>
      <xdr:col>6</xdr:col>
      <xdr:colOff>695325</xdr:colOff>
      <xdr:row>8</xdr:row>
      <xdr:rowOff>76200</xdr:rowOff>
    </xdr:to>
    <xdr:sp macro="" textlink="">
      <xdr:nvSpPr>
        <xdr:cNvPr id="85" name="Rectangle 338"/>
        <xdr:cNvSpPr>
          <a:spLocks noChangeArrowheads="1"/>
        </xdr:cNvSpPr>
      </xdr:nvSpPr>
      <xdr:spPr bwMode="auto">
        <a:xfrm>
          <a:off x="11534775" y="1238250"/>
          <a:ext cx="0" cy="485775"/>
        </a:xfrm>
        <a:prstGeom prst="rect">
          <a:avLst/>
        </a:prstGeom>
        <a:noFill/>
        <a:ln w="9525">
          <a:noFill/>
          <a:miter lim="800000"/>
          <a:headEnd/>
          <a:tailEnd/>
        </a:ln>
      </xdr:spPr>
    </xdr:sp>
    <xdr:clientData/>
  </xdr:twoCellAnchor>
  <xdr:twoCellAnchor>
    <xdr:from>
      <xdr:col>6</xdr:col>
      <xdr:colOff>704850</xdr:colOff>
      <xdr:row>6</xdr:row>
      <xdr:rowOff>133350</xdr:rowOff>
    </xdr:from>
    <xdr:to>
      <xdr:col>6</xdr:col>
      <xdr:colOff>704850</xdr:colOff>
      <xdr:row>8</xdr:row>
      <xdr:rowOff>114300</xdr:rowOff>
    </xdr:to>
    <xdr:sp macro="" textlink="">
      <xdr:nvSpPr>
        <xdr:cNvPr id="86" name="Rectangle 339"/>
        <xdr:cNvSpPr>
          <a:spLocks noChangeArrowheads="1"/>
        </xdr:cNvSpPr>
      </xdr:nvSpPr>
      <xdr:spPr bwMode="auto">
        <a:xfrm>
          <a:off x="11544300" y="1266825"/>
          <a:ext cx="0" cy="495300"/>
        </a:xfrm>
        <a:prstGeom prst="rect">
          <a:avLst/>
        </a:prstGeom>
        <a:noFill/>
        <a:ln w="9525">
          <a:noFill/>
          <a:miter lim="800000"/>
          <a:headEnd/>
          <a:tailEnd/>
        </a:ln>
      </xdr:spPr>
    </xdr:sp>
    <xdr:clientData/>
  </xdr:twoCellAnchor>
  <xdr:twoCellAnchor>
    <xdr:from>
      <xdr:col>6</xdr:col>
      <xdr:colOff>695325</xdr:colOff>
      <xdr:row>6</xdr:row>
      <xdr:rowOff>104775</xdr:rowOff>
    </xdr:from>
    <xdr:to>
      <xdr:col>6</xdr:col>
      <xdr:colOff>695325</xdr:colOff>
      <xdr:row>8</xdr:row>
      <xdr:rowOff>76200</xdr:rowOff>
    </xdr:to>
    <xdr:sp macro="" textlink="">
      <xdr:nvSpPr>
        <xdr:cNvPr id="87" name="Rectangle 340"/>
        <xdr:cNvSpPr>
          <a:spLocks noChangeArrowheads="1"/>
        </xdr:cNvSpPr>
      </xdr:nvSpPr>
      <xdr:spPr bwMode="auto">
        <a:xfrm>
          <a:off x="11534775" y="1238250"/>
          <a:ext cx="0" cy="485775"/>
        </a:xfrm>
        <a:prstGeom prst="rect">
          <a:avLst/>
        </a:prstGeom>
        <a:noFill/>
        <a:ln w="9525">
          <a:noFill/>
          <a:miter lim="800000"/>
          <a:headEnd/>
          <a:tailEnd/>
        </a:ln>
      </xdr:spPr>
    </xdr:sp>
    <xdr:clientData/>
  </xdr:twoCellAnchor>
  <xdr:twoCellAnchor>
    <xdr:from>
      <xdr:col>6</xdr:col>
      <xdr:colOff>704850</xdr:colOff>
      <xdr:row>6</xdr:row>
      <xdr:rowOff>133350</xdr:rowOff>
    </xdr:from>
    <xdr:to>
      <xdr:col>6</xdr:col>
      <xdr:colOff>704850</xdr:colOff>
      <xdr:row>8</xdr:row>
      <xdr:rowOff>114300</xdr:rowOff>
    </xdr:to>
    <xdr:sp macro="" textlink="">
      <xdr:nvSpPr>
        <xdr:cNvPr id="88" name="Rectangle 341"/>
        <xdr:cNvSpPr>
          <a:spLocks noChangeArrowheads="1"/>
        </xdr:cNvSpPr>
      </xdr:nvSpPr>
      <xdr:spPr bwMode="auto">
        <a:xfrm>
          <a:off x="11544300" y="1266825"/>
          <a:ext cx="0" cy="495300"/>
        </a:xfrm>
        <a:prstGeom prst="rect">
          <a:avLst/>
        </a:prstGeom>
        <a:noFill/>
        <a:ln w="9525">
          <a:noFill/>
          <a:miter lim="800000"/>
          <a:headEnd/>
          <a:tailEnd/>
        </a:ln>
      </xdr:spPr>
    </xdr:sp>
    <xdr:clientData/>
  </xdr:twoCellAnchor>
  <xdr:twoCellAnchor>
    <xdr:from>
      <xdr:col>6</xdr:col>
      <xdr:colOff>695325</xdr:colOff>
      <xdr:row>6</xdr:row>
      <xdr:rowOff>104775</xdr:rowOff>
    </xdr:from>
    <xdr:to>
      <xdr:col>6</xdr:col>
      <xdr:colOff>695325</xdr:colOff>
      <xdr:row>8</xdr:row>
      <xdr:rowOff>76200</xdr:rowOff>
    </xdr:to>
    <xdr:sp macro="" textlink="">
      <xdr:nvSpPr>
        <xdr:cNvPr id="89" name="Rectangle 342"/>
        <xdr:cNvSpPr>
          <a:spLocks noChangeArrowheads="1"/>
        </xdr:cNvSpPr>
      </xdr:nvSpPr>
      <xdr:spPr bwMode="auto">
        <a:xfrm>
          <a:off x="11534775" y="1238250"/>
          <a:ext cx="0" cy="485775"/>
        </a:xfrm>
        <a:prstGeom prst="rect">
          <a:avLst/>
        </a:prstGeom>
        <a:noFill/>
        <a:ln w="9525">
          <a:noFill/>
          <a:miter lim="800000"/>
          <a:headEnd/>
          <a:tailEnd/>
        </a:ln>
      </xdr:spPr>
    </xdr:sp>
    <xdr:clientData/>
  </xdr:twoCellAnchor>
  <xdr:twoCellAnchor>
    <xdr:from>
      <xdr:col>6</xdr:col>
      <xdr:colOff>704850</xdr:colOff>
      <xdr:row>6</xdr:row>
      <xdr:rowOff>133350</xdr:rowOff>
    </xdr:from>
    <xdr:to>
      <xdr:col>6</xdr:col>
      <xdr:colOff>704850</xdr:colOff>
      <xdr:row>8</xdr:row>
      <xdr:rowOff>114300</xdr:rowOff>
    </xdr:to>
    <xdr:sp macro="" textlink="">
      <xdr:nvSpPr>
        <xdr:cNvPr id="90" name="Rectangle 343"/>
        <xdr:cNvSpPr>
          <a:spLocks noChangeArrowheads="1"/>
        </xdr:cNvSpPr>
      </xdr:nvSpPr>
      <xdr:spPr bwMode="auto">
        <a:xfrm>
          <a:off x="11544300" y="1266825"/>
          <a:ext cx="0" cy="495300"/>
        </a:xfrm>
        <a:prstGeom prst="rect">
          <a:avLst/>
        </a:prstGeom>
        <a:noFill/>
        <a:ln w="9525">
          <a:noFill/>
          <a:miter lim="800000"/>
          <a:headEnd/>
          <a:tailEnd/>
        </a:ln>
      </xdr:spPr>
    </xdr:sp>
    <xdr:clientData/>
  </xdr:twoCellAnchor>
  <xdr:twoCellAnchor>
    <xdr:from>
      <xdr:col>6</xdr:col>
      <xdr:colOff>695325</xdr:colOff>
      <xdr:row>6</xdr:row>
      <xdr:rowOff>104775</xdr:rowOff>
    </xdr:from>
    <xdr:to>
      <xdr:col>6</xdr:col>
      <xdr:colOff>695325</xdr:colOff>
      <xdr:row>8</xdr:row>
      <xdr:rowOff>76200</xdr:rowOff>
    </xdr:to>
    <xdr:sp macro="" textlink="">
      <xdr:nvSpPr>
        <xdr:cNvPr id="91" name="Rectangle 344"/>
        <xdr:cNvSpPr>
          <a:spLocks noChangeArrowheads="1"/>
        </xdr:cNvSpPr>
      </xdr:nvSpPr>
      <xdr:spPr bwMode="auto">
        <a:xfrm>
          <a:off x="11534775" y="1238250"/>
          <a:ext cx="0" cy="485775"/>
        </a:xfrm>
        <a:prstGeom prst="rect">
          <a:avLst/>
        </a:prstGeom>
        <a:noFill/>
        <a:ln w="9525">
          <a:noFill/>
          <a:miter lim="800000"/>
          <a:headEnd/>
          <a:tailEnd/>
        </a:ln>
      </xdr:spPr>
    </xdr:sp>
    <xdr:clientData/>
  </xdr:twoCellAnchor>
  <xdr:twoCellAnchor>
    <xdr:from>
      <xdr:col>6</xdr:col>
      <xdr:colOff>704850</xdr:colOff>
      <xdr:row>6</xdr:row>
      <xdr:rowOff>133350</xdr:rowOff>
    </xdr:from>
    <xdr:to>
      <xdr:col>6</xdr:col>
      <xdr:colOff>704850</xdr:colOff>
      <xdr:row>8</xdr:row>
      <xdr:rowOff>114300</xdr:rowOff>
    </xdr:to>
    <xdr:sp macro="" textlink="">
      <xdr:nvSpPr>
        <xdr:cNvPr id="92" name="Rectangle 345"/>
        <xdr:cNvSpPr>
          <a:spLocks noChangeArrowheads="1"/>
        </xdr:cNvSpPr>
      </xdr:nvSpPr>
      <xdr:spPr bwMode="auto">
        <a:xfrm>
          <a:off x="11544300" y="1266825"/>
          <a:ext cx="0" cy="495300"/>
        </a:xfrm>
        <a:prstGeom prst="rect">
          <a:avLst/>
        </a:prstGeom>
        <a:noFill/>
        <a:ln w="9525">
          <a:noFill/>
          <a:miter lim="800000"/>
          <a:headEnd/>
          <a:tailEnd/>
        </a:ln>
      </xdr:spPr>
    </xdr:sp>
    <xdr:clientData/>
  </xdr:twoCellAnchor>
  <xdr:twoCellAnchor>
    <xdr:from>
      <xdr:col>6</xdr:col>
      <xdr:colOff>695325</xdr:colOff>
      <xdr:row>6</xdr:row>
      <xdr:rowOff>104775</xdr:rowOff>
    </xdr:from>
    <xdr:to>
      <xdr:col>6</xdr:col>
      <xdr:colOff>695325</xdr:colOff>
      <xdr:row>8</xdr:row>
      <xdr:rowOff>76200</xdr:rowOff>
    </xdr:to>
    <xdr:sp macro="" textlink="">
      <xdr:nvSpPr>
        <xdr:cNvPr id="93" name="Rectangle 346"/>
        <xdr:cNvSpPr>
          <a:spLocks noChangeArrowheads="1"/>
        </xdr:cNvSpPr>
      </xdr:nvSpPr>
      <xdr:spPr bwMode="auto">
        <a:xfrm>
          <a:off x="11534775" y="1238250"/>
          <a:ext cx="0" cy="485775"/>
        </a:xfrm>
        <a:prstGeom prst="rect">
          <a:avLst/>
        </a:prstGeom>
        <a:noFill/>
        <a:ln w="9525">
          <a:noFill/>
          <a:miter lim="800000"/>
          <a:headEnd/>
          <a:tailEnd/>
        </a:ln>
      </xdr:spPr>
    </xdr:sp>
    <xdr:clientData/>
  </xdr:twoCellAnchor>
  <xdr:twoCellAnchor>
    <xdr:from>
      <xdr:col>6</xdr:col>
      <xdr:colOff>704850</xdr:colOff>
      <xdr:row>6</xdr:row>
      <xdr:rowOff>133350</xdr:rowOff>
    </xdr:from>
    <xdr:to>
      <xdr:col>6</xdr:col>
      <xdr:colOff>704850</xdr:colOff>
      <xdr:row>8</xdr:row>
      <xdr:rowOff>114300</xdr:rowOff>
    </xdr:to>
    <xdr:sp macro="" textlink="">
      <xdr:nvSpPr>
        <xdr:cNvPr id="94" name="Rectangle 347"/>
        <xdr:cNvSpPr>
          <a:spLocks noChangeArrowheads="1"/>
        </xdr:cNvSpPr>
      </xdr:nvSpPr>
      <xdr:spPr bwMode="auto">
        <a:xfrm>
          <a:off x="11544300" y="1266825"/>
          <a:ext cx="0" cy="495300"/>
        </a:xfrm>
        <a:prstGeom prst="rect">
          <a:avLst/>
        </a:prstGeom>
        <a:noFill/>
        <a:ln w="9525">
          <a:noFill/>
          <a:miter lim="800000"/>
          <a:headEnd/>
          <a:tailEnd/>
        </a:ln>
      </xdr:spPr>
    </xdr:sp>
    <xdr:clientData/>
  </xdr:twoCellAnchor>
  <xdr:twoCellAnchor>
    <xdr:from>
      <xdr:col>6</xdr:col>
      <xdr:colOff>695325</xdr:colOff>
      <xdr:row>6</xdr:row>
      <xdr:rowOff>104775</xdr:rowOff>
    </xdr:from>
    <xdr:to>
      <xdr:col>6</xdr:col>
      <xdr:colOff>695325</xdr:colOff>
      <xdr:row>8</xdr:row>
      <xdr:rowOff>76200</xdr:rowOff>
    </xdr:to>
    <xdr:sp macro="" textlink="">
      <xdr:nvSpPr>
        <xdr:cNvPr id="95" name="Rectangle 348"/>
        <xdr:cNvSpPr>
          <a:spLocks noChangeArrowheads="1"/>
        </xdr:cNvSpPr>
      </xdr:nvSpPr>
      <xdr:spPr bwMode="auto">
        <a:xfrm>
          <a:off x="11534775" y="1238250"/>
          <a:ext cx="0" cy="485775"/>
        </a:xfrm>
        <a:prstGeom prst="rect">
          <a:avLst/>
        </a:prstGeom>
        <a:noFill/>
        <a:ln w="9525">
          <a:noFill/>
          <a:miter lim="800000"/>
          <a:headEnd/>
          <a:tailEnd/>
        </a:ln>
      </xdr:spPr>
    </xdr:sp>
    <xdr:clientData/>
  </xdr:twoCellAnchor>
  <xdr:twoCellAnchor>
    <xdr:from>
      <xdr:col>6</xdr:col>
      <xdr:colOff>704850</xdr:colOff>
      <xdr:row>6</xdr:row>
      <xdr:rowOff>133350</xdr:rowOff>
    </xdr:from>
    <xdr:to>
      <xdr:col>6</xdr:col>
      <xdr:colOff>704850</xdr:colOff>
      <xdr:row>8</xdr:row>
      <xdr:rowOff>114300</xdr:rowOff>
    </xdr:to>
    <xdr:sp macro="" textlink="">
      <xdr:nvSpPr>
        <xdr:cNvPr id="96" name="Rectangle 349"/>
        <xdr:cNvSpPr>
          <a:spLocks noChangeArrowheads="1"/>
        </xdr:cNvSpPr>
      </xdr:nvSpPr>
      <xdr:spPr bwMode="auto">
        <a:xfrm>
          <a:off x="11544300" y="1266825"/>
          <a:ext cx="0" cy="495300"/>
        </a:xfrm>
        <a:prstGeom prst="rect">
          <a:avLst/>
        </a:prstGeom>
        <a:noFill/>
        <a:ln w="9525">
          <a:noFill/>
          <a:miter lim="800000"/>
          <a:headEnd/>
          <a:tailEnd/>
        </a:ln>
      </xdr:spPr>
    </xdr:sp>
    <xdr:clientData/>
  </xdr:twoCellAnchor>
  <xdr:twoCellAnchor>
    <xdr:from>
      <xdr:col>6</xdr:col>
      <xdr:colOff>695325</xdr:colOff>
      <xdr:row>6</xdr:row>
      <xdr:rowOff>104775</xdr:rowOff>
    </xdr:from>
    <xdr:to>
      <xdr:col>6</xdr:col>
      <xdr:colOff>695325</xdr:colOff>
      <xdr:row>8</xdr:row>
      <xdr:rowOff>76200</xdr:rowOff>
    </xdr:to>
    <xdr:sp macro="" textlink="">
      <xdr:nvSpPr>
        <xdr:cNvPr id="97" name="Rectangle 350"/>
        <xdr:cNvSpPr>
          <a:spLocks noChangeArrowheads="1"/>
        </xdr:cNvSpPr>
      </xdr:nvSpPr>
      <xdr:spPr bwMode="auto">
        <a:xfrm>
          <a:off x="11534775" y="1238250"/>
          <a:ext cx="0" cy="485775"/>
        </a:xfrm>
        <a:prstGeom prst="rect">
          <a:avLst/>
        </a:prstGeom>
        <a:noFill/>
        <a:ln w="9525">
          <a:noFill/>
          <a:miter lim="800000"/>
          <a:headEnd/>
          <a:tailEnd/>
        </a:ln>
      </xdr:spPr>
    </xdr:sp>
    <xdr:clientData/>
  </xdr:twoCellAnchor>
  <xdr:twoCellAnchor>
    <xdr:from>
      <xdr:col>6</xdr:col>
      <xdr:colOff>704850</xdr:colOff>
      <xdr:row>6</xdr:row>
      <xdr:rowOff>133350</xdr:rowOff>
    </xdr:from>
    <xdr:to>
      <xdr:col>6</xdr:col>
      <xdr:colOff>704850</xdr:colOff>
      <xdr:row>8</xdr:row>
      <xdr:rowOff>114300</xdr:rowOff>
    </xdr:to>
    <xdr:sp macro="" textlink="">
      <xdr:nvSpPr>
        <xdr:cNvPr id="98" name="Rectangle 351"/>
        <xdr:cNvSpPr>
          <a:spLocks noChangeArrowheads="1"/>
        </xdr:cNvSpPr>
      </xdr:nvSpPr>
      <xdr:spPr bwMode="auto">
        <a:xfrm>
          <a:off x="11544300" y="1266825"/>
          <a:ext cx="0" cy="495300"/>
        </a:xfrm>
        <a:prstGeom prst="rect">
          <a:avLst/>
        </a:prstGeom>
        <a:noFill/>
        <a:ln w="9525">
          <a:noFill/>
          <a:miter lim="800000"/>
          <a:headEnd/>
          <a:tailEnd/>
        </a:ln>
      </xdr:spPr>
    </xdr:sp>
    <xdr:clientData/>
  </xdr:twoCellAnchor>
  <xdr:twoCellAnchor>
    <xdr:from>
      <xdr:col>6</xdr:col>
      <xdr:colOff>695325</xdr:colOff>
      <xdr:row>6</xdr:row>
      <xdr:rowOff>104775</xdr:rowOff>
    </xdr:from>
    <xdr:to>
      <xdr:col>6</xdr:col>
      <xdr:colOff>695325</xdr:colOff>
      <xdr:row>8</xdr:row>
      <xdr:rowOff>76200</xdr:rowOff>
    </xdr:to>
    <xdr:sp macro="" textlink="">
      <xdr:nvSpPr>
        <xdr:cNvPr id="99" name="Rectangle 352"/>
        <xdr:cNvSpPr>
          <a:spLocks noChangeArrowheads="1"/>
        </xdr:cNvSpPr>
      </xdr:nvSpPr>
      <xdr:spPr bwMode="auto">
        <a:xfrm>
          <a:off x="11534775" y="1238250"/>
          <a:ext cx="0" cy="485775"/>
        </a:xfrm>
        <a:prstGeom prst="rect">
          <a:avLst/>
        </a:prstGeom>
        <a:noFill/>
        <a:ln w="9525">
          <a:noFill/>
          <a:miter lim="800000"/>
          <a:headEnd/>
          <a:tailEnd/>
        </a:ln>
      </xdr:spPr>
    </xdr:sp>
    <xdr:clientData/>
  </xdr:twoCellAnchor>
  <xdr:twoCellAnchor>
    <xdr:from>
      <xdr:col>6</xdr:col>
      <xdr:colOff>704850</xdr:colOff>
      <xdr:row>6</xdr:row>
      <xdr:rowOff>133350</xdr:rowOff>
    </xdr:from>
    <xdr:to>
      <xdr:col>6</xdr:col>
      <xdr:colOff>704850</xdr:colOff>
      <xdr:row>8</xdr:row>
      <xdr:rowOff>114300</xdr:rowOff>
    </xdr:to>
    <xdr:sp macro="" textlink="">
      <xdr:nvSpPr>
        <xdr:cNvPr id="100" name="Rectangle 353"/>
        <xdr:cNvSpPr>
          <a:spLocks noChangeArrowheads="1"/>
        </xdr:cNvSpPr>
      </xdr:nvSpPr>
      <xdr:spPr bwMode="auto">
        <a:xfrm>
          <a:off x="11544300" y="1266825"/>
          <a:ext cx="0" cy="495300"/>
        </a:xfrm>
        <a:prstGeom prst="rect">
          <a:avLst/>
        </a:prstGeom>
        <a:noFill/>
        <a:ln w="9525">
          <a:noFill/>
          <a:miter lim="800000"/>
          <a:headEnd/>
          <a:tailEnd/>
        </a:ln>
      </xdr:spPr>
    </xdr:sp>
    <xdr:clientData/>
  </xdr:twoCellAnchor>
  <xdr:twoCellAnchor>
    <xdr:from>
      <xdr:col>6</xdr:col>
      <xdr:colOff>695325</xdr:colOff>
      <xdr:row>6</xdr:row>
      <xdr:rowOff>104775</xdr:rowOff>
    </xdr:from>
    <xdr:to>
      <xdr:col>6</xdr:col>
      <xdr:colOff>695325</xdr:colOff>
      <xdr:row>8</xdr:row>
      <xdr:rowOff>76200</xdr:rowOff>
    </xdr:to>
    <xdr:sp macro="" textlink="">
      <xdr:nvSpPr>
        <xdr:cNvPr id="101" name="Rectangle 354"/>
        <xdr:cNvSpPr>
          <a:spLocks noChangeArrowheads="1"/>
        </xdr:cNvSpPr>
      </xdr:nvSpPr>
      <xdr:spPr bwMode="auto">
        <a:xfrm>
          <a:off x="11534775" y="1238250"/>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102"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103"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104"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105"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106"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107"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108"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109"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7</xdr:col>
      <xdr:colOff>571500</xdr:colOff>
      <xdr:row>15</xdr:row>
      <xdr:rowOff>133350</xdr:rowOff>
    </xdr:from>
    <xdr:to>
      <xdr:col>7</xdr:col>
      <xdr:colOff>209550</xdr:colOff>
      <xdr:row>17</xdr:row>
      <xdr:rowOff>114300</xdr:rowOff>
    </xdr:to>
    <xdr:sp macro="" textlink="">
      <xdr:nvSpPr>
        <xdr:cNvPr id="110" name="Rectangle 91"/>
        <xdr:cNvSpPr>
          <a:spLocks noChangeArrowheads="1"/>
        </xdr:cNvSpPr>
      </xdr:nvSpPr>
      <xdr:spPr bwMode="auto">
        <a:xfrm>
          <a:off x="13173075" y="3581400"/>
          <a:ext cx="0" cy="495300"/>
        </a:xfrm>
        <a:prstGeom prst="rect">
          <a:avLst/>
        </a:prstGeom>
        <a:noFill/>
        <a:ln w="9525">
          <a:noFill/>
          <a:miter lim="800000"/>
          <a:headEnd/>
          <a:tailEnd/>
        </a:ln>
      </xdr:spPr>
    </xdr:sp>
    <xdr:clientData/>
  </xdr:twoCellAnchor>
  <xdr:twoCellAnchor>
    <xdr:from>
      <xdr:col>7</xdr:col>
      <xdr:colOff>561975</xdr:colOff>
      <xdr:row>15</xdr:row>
      <xdr:rowOff>104775</xdr:rowOff>
    </xdr:from>
    <xdr:to>
      <xdr:col>7</xdr:col>
      <xdr:colOff>114300</xdr:colOff>
      <xdr:row>17</xdr:row>
      <xdr:rowOff>76200</xdr:rowOff>
    </xdr:to>
    <xdr:sp macro="" textlink="">
      <xdr:nvSpPr>
        <xdr:cNvPr id="111" name="Rectangle 85"/>
        <xdr:cNvSpPr>
          <a:spLocks noChangeArrowheads="1"/>
        </xdr:cNvSpPr>
      </xdr:nvSpPr>
      <xdr:spPr bwMode="auto">
        <a:xfrm>
          <a:off x="13163550" y="3552825"/>
          <a:ext cx="0" cy="485775"/>
        </a:xfrm>
        <a:prstGeom prst="rect">
          <a:avLst/>
        </a:prstGeom>
        <a:noFill/>
        <a:ln w="9525">
          <a:noFill/>
          <a:miter lim="800000"/>
          <a:headEnd/>
          <a:tailEnd/>
        </a:ln>
      </xdr:spPr>
    </xdr:sp>
    <xdr:clientData/>
  </xdr:twoCellAnchor>
  <xdr:twoCellAnchor>
    <xdr:from>
      <xdr:col>7</xdr:col>
      <xdr:colOff>571500</xdr:colOff>
      <xdr:row>15</xdr:row>
      <xdr:rowOff>133350</xdr:rowOff>
    </xdr:from>
    <xdr:to>
      <xdr:col>7</xdr:col>
      <xdr:colOff>209550</xdr:colOff>
      <xdr:row>17</xdr:row>
      <xdr:rowOff>114300</xdr:rowOff>
    </xdr:to>
    <xdr:sp macro="" textlink="">
      <xdr:nvSpPr>
        <xdr:cNvPr id="112" name="Rectangle 91"/>
        <xdr:cNvSpPr>
          <a:spLocks noChangeArrowheads="1"/>
        </xdr:cNvSpPr>
      </xdr:nvSpPr>
      <xdr:spPr bwMode="auto">
        <a:xfrm>
          <a:off x="13173075" y="3581400"/>
          <a:ext cx="0" cy="495300"/>
        </a:xfrm>
        <a:prstGeom prst="rect">
          <a:avLst/>
        </a:prstGeom>
        <a:noFill/>
        <a:ln w="9525">
          <a:noFill/>
          <a:miter lim="800000"/>
          <a:headEnd/>
          <a:tailEnd/>
        </a:ln>
      </xdr:spPr>
    </xdr:sp>
    <xdr:clientData/>
  </xdr:twoCellAnchor>
  <xdr:twoCellAnchor>
    <xdr:from>
      <xdr:col>7</xdr:col>
      <xdr:colOff>561975</xdr:colOff>
      <xdr:row>15</xdr:row>
      <xdr:rowOff>104775</xdr:rowOff>
    </xdr:from>
    <xdr:to>
      <xdr:col>7</xdr:col>
      <xdr:colOff>114300</xdr:colOff>
      <xdr:row>17</xdr:row>
      <xdr:rowOff>76200</xdr:rowOff>
    </xdr:to>
    <xdr:sp macro="" textlink="">
      <xdr:nvSpPr>
        <xdr:cNvPr id="113" name="Rectangle 85"/>
        <xdr:cNvSpPr>
          <a:spLocks noChangeArrowheads="1"/>
        </xdr:cNvSpPr>
      </xdr:nvSpPr>
      <xdr:spPr bwMode="auto">
        <a:xfrm>
          <a:off x="13163550" y="3552825"/>
          <a:ext cx="0" cy="485775"/>
        </a:xfrm>
        <a:prstGeom prst="rect">
          <a:avLst/>
        </a:prstGeom>
        <a:noFill/>
        <a:ln w="9525">
          <a:noFill/>
          <a:miter lim="800000"/>
          <a:headEnd/>
          <a:tailEnd/>
        </a:ln>
      </xdr:spPr>
    </xdr:sp>
    <xdr:clientData/>
  </xdr:twoCellAnchor>
  <xdr:twoCellAnchor>
    <xdr:from>
      <xdr:col>7</xdr:col>
      <xdr:colOff>571500</xdr:colOff>
      <xdr:row>15</xdr:row>
      <xdr:rowOff>133350</xdr:rowOff>
    </xdr:from>
    <xdr:to>
      <xdr:col>7</xdr:col>
      <xdr:colOff>209550</xdr:colOff>
      <xdr:row>17</xdr:row>
      <xdr:rowOff>114300</xdr:rowOff>
    </xdr:to>
    <xdr:sp macro="" textlink="">
      <xdr:nvSpPr>
        <xdr:cNvPr id="114" name="Rectangle 91"/>
        <xdr:cNvSpPr>
          <a:spLocks noChangeArrowheads="1"/>
        </xdr:cNvSpPr>
      </xdr:nvSpPr>
      <xdr:spPr bwMode="auto">
        <a:xfrm>
          <a:off x="13173075" y="3581400"/>
          <a:ext cx="0" cy="495300"/>
        </a:xfrm>
        <a:prstGeom prst="rect">
          <a:avLst/>
        </a:prstGeom>
        <a:noFill/>
        <a:ln w="9525">
          <a:noFill/>
          <a:miter lim="800000"/>
          <a:headEnd/>
          <a:tailEnd/>
        </a:ln>
      </xdr:spPr>
    </xdr:sp>
    <xdr:clientData/>
  </xdr:twoCellAnchor>
  <xdr:twoCellAnchor>
    <xdr:from>
      <xdr:col>7</xdr:col>
      <xdr:colOff>561975</xdr:colOff>
      <xdr:row>15</xdr:row>
      <xdr:rowOff>104775</xdr:rowOff>
    </xdr:from>
    <xdr:to>
      <xdr:col>7</xdr:col>
      <xdr:colOff>114300</xdr:colOff>
      <xdr:row>17</xdr:row>
      <xdr:rowOff>76200</xdr:rowOff>
    </xdr:to>
    <xdr:sp macro="" textlink="">
      <xdr:nvSpPr>
        <xdr:cNvPr id="115" name="Rectangle 85"/>
        <xdr:cNvSpPr>
          <a:spLocks noChangeArrowheads="1"/>
        </xdr:cNvSpPr>
      </xdr:nvSpPr>
      <xdr:spPr bwMode="auto">
        <a:xfrm>
          <a:off x="13163550" y="3552825"/>
          <a:ext cx="0" cy="485775"/>
        </a:xfrm>
        <a:prstGeom prst="rect">
          <a:avLst/>
        </a:prstGeom>
        <a:noFill/>
        <a:ln w="9525">
          <a:noFill/>
          <a:miter lim="800000"/>
          <a:headEnd/>
          <a:tailEnd/>
        </a:ln>
      </xdr:spPr>
    </xdr:sp>
    <xdr:clientData/>
  </xdr:twoCellAnchor>
  <xdr:twoCellAnchor>
    <xdr:from>
      <xdr:col>7</xdr:col>
      <xdr:colOff>571500</xdr:colOff>
      <xdr:row>15</xdr:row>
      <xdr:rowOff>133350</xdr:rowOff>
    </xdr:from>
    <xdr:to>
      <xdr:col>7</xdr:col>
      <xdr:colOff>209550</xdr:colOff>
      <xdr:row>17</xdr:row>
      <xdr:rowOff>114300</xdr:rowOff>
    </xdr:to>
    <xdr:sp macro="" textlink="">
      <xdr:nvSpPr>
        <xdr:cNvPr id="116" name="Rectangle 91"/>
        <xdr:cNvSpPr>
          <a:spLocks noChangeArrowheads="1"/>
        </xdr:cNvSpPr>
      </xdr:nvSpPr>
      <xdr:spPr bwMode="auto">
        <a:xfrm>
          <a:off x="13173075" y="3581400"/>
          <a:ext cx="0" cy="495300"/>
        </a:xfrm>
        <a:prstGeom prst="rect">
          <a:avLst/>
        </a:prstGeom>
        <a:noFill/>
        <a:ln w="9525">
          <a:noFill/>
          <a:miter lim="800000"/>
          <a:headEnd/>
          <a:tailEnd/>
        </a:ln>
      </xdr:spPr>
    </xdr:sp>
    <xdr:clientData/>
  </xdr:twoCellAnchor>
  <xdr:twoCellAnchor>
    <xdr:from>
      <xdr:col>7</xdr:col>
      <xdr:colOff>561975</xdr:colOff>
      <xdr:row>15</xdr:row>
      <xdr:rowOff>104775</xdr:rowOff>
    </xdr:from>
    <xdr:to>
      <xdr:col>7</xdr:col>
      <xdr:colOff>114300</xdr:colOff>
      <xdr:row>17</xdr:row>
      <xdr:rowOff>76200</xdr:rowOff>
    </xdr:to>
    <xdr:sp macro="" textlink="">
      <xdr:nvSpPr>
        <xdr:cNvPr id="117" name="Rectangle 85"/>
        <xdr:cNvSpPr>
          <a:spLocks noChangeArrowheads="1"/>
        </xdr:cNvSpPr>
      </xdr:nvSpPr>
      <xdr:spPr bwMode="auto">
        <a:xfrm>
          <a:off x="13163550"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118"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119"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120"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121"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122"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123"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124"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125"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7</xdr:col>
      <xdr:colOff>571500</xdr:colOff>
      <xdr:row>15</xdr:row>
      <xdr:rowOff>133350</xdr:rowOff>
    </xdr:from>
    <xdr:to>
      <xdr:col>7</xdr:col>
      <xdr:colOff>209550</xdr:colOff>
      <xdr:row>17</xdr:row>
      <xdr:rowOff>114300</xdr:rowOff>
    </xdr:to>
    <xdr:sp macro="" textlink="">
      <xdr:nvSpPr>
        <xdr:cNvPr id="126" name="Rectangle 91"/>
        <xdr:cNvSpPr>
          <a:spLocks noChangeArrowheads="1"/>
        </xdr:cNvSpPr>
      </xdr:nvSpPr>
      <xdr:spPr bwMode="auto">
        <a:xfrm>
          <a:off x="13173075" y="3581400"/>
          <a:ext cx="0" cy="495300"/>
        </a:xfrm>
        <a:prstGeom prst="rect">
          <a:avLst/>
        </a:prstGeom>
        <a:noFill/>
        <a:ln w="9525">
          <a:noFill/>
          <a:miter lim="800000"/>
          <a:headEnd/>
          <a:tailEnd/>
        </a:ln>
      </xdr:spPr>
    </xdr:sp>
    <xdr:clientData/>
  </xdr:twoCellAnchor>
  <xdr:twoCellAnchor>
    <xdr:from>
      <xdr:col>7</xdr:col>
      <xdr:colOff>561975</xdr:colOff>
      <xdr:row>15</xdr:row>
      <xdr:rowOff>104775</xdr:rowOff>
    </xdr:from>
    <xdr:to>
      <xdr:col>7</xdr:col>
      <xdr:colOff>114300</xdr:colOff>
      <xdr:row>17</xdr:row>
      <xdr:rowOff>76200</xdr:rowOff>
    </xdr:to>
    <xdr:sp macro="" textlink="">
      <xdr:nvSpPr>
        <xdr:cNvPr id="127" name="Rectangle 85"/>
        <xdr:cNvSpPr>
          <a:spLocks noChangeArrowheads="1"/>
        </xdr:cNvSpPr>
      </xdr:nvSpPr>
      <xdr:spPr bwMode="auto">
        <a:xfrm>
          <a:off x="13163550" y="3552825"/>
          <a:ext cx="0" cy="485775"/>
        </a:xfrm>
        <a:prstGeom prst="rect">
          <a:avLst/>
        </a:prstGeom>
        <a:noFill/>
        <a:ln w="9525">
          <a:noFill/>
          <a:miter lim="800000"/>
          <a:headEnd/>
          <a:tailEnd/>
        </a:ln>
      </xdr:spPr>
    </xdr:sp>
    <xdr:clientData/>
  </xdr:twoCellAnchor>
  <xdr:twoCellAnchor>
    <xdr:from>
      <xdr:col>7</xdr:col>
      <xdr:colOff>571500</xdr:colOff>
      <xdr:row>15</xdr:row>
      <xdr:rowOff>133350</xdr:rowOff>
    </xdr:from>
    <xdr:to>
      <xdr:col>7</xdr:col>
      <xdr:colOff>209550</xdr:colOff>
      <xdr:row>17</xdr:row>
      <xdr:rowOff>114300</xdr:rowOff>
    </xdr:to>
    <xdr:sp macro="" textlink="">
      <xdr:nvSpPr>
        <xdr:cNvPr id="128" name="Rectangle 91"/>
        <xdr:cNvSpPr>
          <a:spLocks noChangeArrowheads="1"/>
        </xdr:cNvSpPr>
      </xdr:nvSpPr>
      <xdr:spPr bwMode="auto">
        <a:xfrm>
          <a:off x="13173075" y="3581400"/>
          <a:ext cx="0" cy="495300"/>
        </a:xfrm>
        <a:prstGeom prst="rect">
          <a:avLst/>
        </a:prstGeom>
        <a:noFill/>
        <a:ln w="9525">
          <a:noFill/>
          <a:miter lim="800000"/>
          <a:headEnd/>
          <a:tailEnd/>
        </a:ln>
      </xdr:spPr>
    </xdr:sp>
    <xdr:clientData/>
  </xdr:twoCellAnchor>
  <xdr:twoCellAnchor>
    <xdr:from>
      <xdr:col>7</xdr:col>
      <xdr:colOff>561975</xdr:colOff>
      <xdr:row>15</xdr:row>
      <xdr:rowOff>104775</xdr:rowOff>
    </xdr:from>
    <xdr:to>
      <xdr:col>7</xdr:col>
      <xdr:colOff>114300</xdr:colOff>
      <xdr:row>17</xdr:row>
      <xdr:rowOff>76200</xdr:rowOff>
    </xdr:to>
    <xdr:sp macro="" textlink="">
      <xdr:nvSpPr>
        <xdr:cNvPr id="129" name="Rectangle 85"/>
        <xdr:cNvSpPr>
          <a:spLocks noChangeArrowheads="1"/>
        </xdr:cNvSpPr>
      </xdr:nvSpPr>
      <xdr:spPr bwMode="auto">
        <a:xfrm>
          <a:off x="13163550" y="3552825"/>
          <a:ext cx="0" cy="485775"/>
        </a:xfrm>
        <a:prstGeom prst="rect">
          <a:avLst/>
        </a:prstGeom>
        <a:noFill/>
        <a:ln w="9525">
          <a:noFill/>
          <a:miter lim="800000"/>
          <a:headEnd/>
          <a:tailEnd/>
        </a:ln>
      </xdr:spPr>
    </xdr:sp>
    <xdr:clientData/>
  </xdr:twoCellAnchor>
  <xdr:twoCellAnchor>
    <xdr:from>
      <xdr:col>7</xdr:col>
      <xdr:colOff>571500</xdr:colOff>
      <xdr:row>15</xdr:row>
      <xdr:rowOff>133350</xdr:rowOff>
    </xdr:from>
    <xdr:to>
      <xdr:col>7</xdr:col>
      <xdr:colOff>209550</xdr:colOff>
      <xdr:row>17</xdr:row>
      <xdr:rowOff>114300</xdr:rowOff>
    </xdr:to>
    <xdr:sp macro="" textlink="">
      <xdr:nvSpPr>
        <xdr:cNvPr id="130" name="Rectangle 91"/>
        <xdr:cNvSpPr>
          <a:spLocks noChangeArrowheads="1"/>
        </xdr:cNvSpPr>
      </xdr:nvSpPr>
      <xdr:spPr bwMode="auto">
        <a:xfrm>
          <a:off x="13173075" y="3581400"/>
          <a:ext cx="0" cy="495300"/>
        </a:xfrm>
        <a:prstGeom prst="rect">
          <a:avLst/>
        </a:prstGeom>
        <a:noFill/>
        <a:ln w="9525">
          <a:noFill/>
          <a:miter lim="800000"/>
          <a:headEnd/>
          <a:tailEnd/>
        </a:ln>
      </xdr:spPr>
    </xdr:sp>
    <xdr:clientData/>
  </xdr:twoCellAnchor>
  <xdr:twoCellAnchor>
    <xdr:from>
      <xdr:col>7</xdr:col>
      <xdr:colOff>561975</xdr:colOff>
      <xdr:row>15</xdr:row>
      <xdr:rowOff>104775</xdr:rowOff>
    </xdr:from>
    <xdr:to>
      <xdr:col>7</xdr:col>
      <xdr:colOff>114300</xdr:colOff>
      <xdr:row>17</xdr:row>
      <xdr:rowOff>76200</xdr:rowOff>
    </xdr:to>
    <xdr:sp macro="" textlink="">
      <xdr:nvSpPr>
        <xdr:cNvPr id="131" name="Rectangle 85"/>
        <xdr:cNvSpPr>
          <a:spLocks noChangeArrowheads="1"/>
        </xdr:cNvSpPr>
      </xdr:nvSpPr>
      <xdr:spPr bwMode="auto">
        <a:xfrm>
          <a:off x="13163550" y="3552825"/>
          <a:ext cx="0" cy="485775"/>
        </a:xfrm>
        <a:prstGeom prst="rect">
          <a:avLst/>
        </a:prstGeom>
        <a:noFill/>
        <a:ln w="9525">
          <a:noFill/>
          <a:miter lim="800000"/>
          <a:headEnd/>
          <a:tailEnd/>
        </a:ln>
      </xdr:spPr>
    </xdr:sp>
    <xdr:clientData/>
  </xdr:twoCellAnchor>
  <xdr:twoCellAnchor>
    <xdr:from>
      <xdr:col>7</xdr:col>
      <xdr:colOff>571500</xdr:colOff>
      <xdr:row>15</xdr:row>
      <xdr:rowOff>133350</xdr:rowOff>
    </xdr:from>
    <xdr:to>
      <xdr:col>7</xdr:col>
      <xdr:colOff>209550</xdr:colOff>
      <xdr:row>17</xdr:row>
      <xdr:rowOff>114300</xdr:rowOff>
    </xdr:to>
    <xdr:sp macro="" textlink="">
      <xdr:nvSpPr>
        <xdr:cNvPr id="132" name="Rectangle 91"/>
        <xdr:cNvSpPr>
          <a:spLocks noChangeArrowheads="1"/>
        </xdr:cNvSpPr>
      </xdr:nvSpPr>
      <xdr:spPr bwMode="auto">
        <a:xfrm>
          <a:off x="13173075" y="3581400"/>
          <a:ext cx="0" cy="495300"/>
        </a:xfrm>
        <a:prstGeom prst="rect">
          <a:avLst/>
        </a:prstGeom>
        <a:noFill/>
        <a:ln w="9525">
          <a:noFill/>
          <a:miter lim="800000"/>
          <a:headEnd/>
          <a:tailEnd/>
        </a:ln>
      </xdr:spPr>
    </xdr:sp>
    <xdr:clientData/>
  </xdr:twoCellAnchor>
  <xdr:twoCellAnchor>
    <xdr:from>
      <xdr:col>7</xdr:col>
      <xdr:colOff>561975</xdr:colOff>
      <xdr:row>15</xdr:row>
      <xdr:rowOff>104775</xdr:rowOff>
    </xdr:from>
    <xdr:to>
      <xdr:col>7</xdr:col>
      <xdr:colOff>114300</xdr:colOff>
      <xdr:row>17</xdr:row>
      <xdr:rowOff>76200</xdr:rowOff>
    </xdr:to>
    <xdr:sp macro="" textlink="">
      <xdr:nvSpPr>
        <xdr:cNvPr id="133" name="Rectangle 85"/>
        <xdr:cNvSpPr>
          <a:spLocks noChangeArrowheads="1"/>
        </xdr:cNvSpPr>
      </xdr:nvSpPr>
      <xdr:spPr bwMode="auto">
        <a:xfrm>
          <a:off x="13163550"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134"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135"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136"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137"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138"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139"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140"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141"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142"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143"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144"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145"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146"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147"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148"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149"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150"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151"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152"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153"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154"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155"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156"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157"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158"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159"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160"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161"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162"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163"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164"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165"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166"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167"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168"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169"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170"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171"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172"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173"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7</xdr:col>
      <xdr:colOff>571500</xdr:colOff>
      <xdr:row>15</xdr:row>
      <xdr:rowOff>133350</xdr:rowOff>
    </xdr:from>
    <xdr:to>
      <xdr:col>7</xdr:col>
      <xdr:colOff>209550</xdr:colOff>
      <xdr:row>17</xdr:row>
      <xdr:rowOff>114300</xdr:rowOff>
    </xdr:to>
    <xdr:sp macro="" textlink="">
      <xdr:nvSpPr>
        <xdr:cNvPr id="174" name="Rectangle 91"/>
        <xdr:cNvSpPr>
          <a:spLocks noChangeArrowheads="1"/>
        </xdr:cNvSpPr>
      </xdr:nvSpPr>
      <xdr:spPr bwMode="auto">
        <a:xfrm>
          <a:off x="13173075" y="3581400"/>
          <a:ext cx="0" cy="495300"/>
        </a:xfrm>
        <a:prstGeom prst="rect">
          <a:avLst/>
        </a:prstGeom>
        <a:noFill/>
        <a:ln w="9525">
          <a:noFill/>
          <a:miter lim="800000"/>
          <a:headEnd/>
          <a:tailEnd/>
        </a:ln>
      </xdr:spPr>
    </xdr:sp>
    <xdr:clientData/>
  </xdr:twoCellAnchor>
  <xdr:twoCellAnchor>
    <xdr:from>
      <xdr:col>7</xdr:col>
      <xdr:colOff>561975</xdr:colOff>
      <xdr:row>15</xdr:row>
      <xdr:rowOff>104775</xdr:rowOff>
    </xdr:from>
    <xdr:to>
      <xdr:col>7</xdr:col>
      <xdr:colOff>114300</xdr:colOff>
      <xdr:row>17</xdr:row>
      <xdr:rowOff>76200</xdr:rowOff>
    </xdr:to>
    <xdr:sp macro="" textlink="">
      <xdr:nvSpPr>
        <xdr:cNvPr id="175" name="Rectangle 85"/>
        <xdr:cNvSpPr>
          <a:spLocks noChangeArrowheads="1"/>
        </xdr:cNvSpPr>
      </xdr:nvSpPr>
      <xdr:spPr bwMode="auto">
        <a:xfrm>
          <a:off x="13163550" y="3552825"/>
          <a:ext cx="0" cy="485775"/>
        </a:xfrm>
        <a:prstGeom prst="rect">
          <a:avLst/>
        </a:prstGeom>
        <a:noFill/>
        <a:ln w="9525">
          <a:noFill/>
          <a:miter lim="800000"/>
          <a:headEnd/>
          <a:tailEnd/>
        </a:ln>
      </xdr:spPr>
    </xdr:sp>
    <xdr:clientData/>
  </xdr:twoCellAnchor>
  <xdr:twoCellAnchor>
    <xdr:from>
      <xdr:col>7</xdr:col>
      <xdr:colOff>571500</xdr:colOff>
      <xdr:row>15</xdr:row>
      <xdr:rowOff>133350</xdr:rowOff>
    </xdr:from>
    <xdr:to>
      <xdr:col>7</xdr:col>
      <xdr:colOff>209550</xdr:colOff>
      <xdr:row>17</xdr:row>
      <xdr:rowOff>114300</xdr:rowOff>
    </xdr:to>
    <xdr:sp macro="" textlink="">
      <xdr:nvSpPr>
        <xdr:cNvPr id="176" name="Rectangle 91"/>
        <xdr:cNvSpPr>
          <a:spLocks noChangeArrowheads="1"/>
        </xdr:cNvSpPr>
      </xdr:nvSpPr>
      <xdr:spPr bwMode="auto">
        <a:xfrm>
          <a:off x="13173075" y="3581400"/>
          <a:ext cx="0" cy="495300"/>
        </a:xfrm>
        <a:prstGeom prst="rect">
          <a:avLst/>
        </a:prstGeom>
        <a:noFill/>
        <a:ln w="9525">
          <a:noFill/>
          <a:miter lim="800000"/>
          <a:headEnd/>
          <a:tailEnd/>
        </a:ln>
      </xdr:spPr>
    </xdr:sp>
    <xdr:clientData/>
  </xdr:twoCellAnchor>
  <xdr:twoCellAnchor>
    <xdr:from>
      <xdr:col>7</xdr:col>
      <xdr:colOff>561975</xdr:colOff>
      <xdr:row>15</xdr:row>
      <xdr:rowOff>104775</xdr:rowOff>
    </xdr:from>
    <xdr:to>
      <xdr:col>7</xdr:col>
      <xdr:colOff>114300</xdr:colOff>
      <xdr:row>17</xdr:row>
      <xdr:rowOff>76200</xdr:rowOff>
    </xdr:to>
    <xdr:sp macro="" textlink="">
      <xdr:nvSpPr>
        <xdr:cNvPr id="177" name="Rectangle 85"/>
        <xdr:cNvSpPr>
          <a:spLocks noChangeArrowheads="1"/>
        </xdr:cNvSpPr>
      </xdr:nvSpPr>
      <xdr:spPr bwMode="auto">
        <a:xfrm>
          <a:off x="13163550" y="3552825"/>
          <a:ext cx="0" cy="485775"/>
        </a:xfrm>
        <a:prstGeom prst="rect">
          <a:avLst/>
        </a:prstGeom>
        <a:noFill/>
        <a:ln w="9525">
          <a:noFill/>
          <a:miter lim="800000"/>
          <a:headEnd/>
          <a:tailEnd/>
        </a:ln>
      </xdr:spPr>
    </xdr:sp>
    <xdr:clientData/>
  </xdr:twoCellAnchor>
  <xdr:twoCellAnchor>
    <xdr:from>
      <xdr:col>7</xdr:col>
      <xdr:colOff>571500</xdr:colOff>
      <xdr:row>15</xdr:row>
      <xdr:rowOff>133350</xdr:rowOff>
    </xdr:from>
    <xdr:to>
      <xdr:col>7</xdr:col>
      <xdr:colOff>209550</xdr:colOff>
      <xdr:row>17</xdr:row>
      <xdr:rowOff>114300</xdr:rowOff>
    </xdr:to>
    <xdr:sp macro="" textlink="">
      <xdr:nvSpPr>
        <xdr:cNvPr id="178" name="Rectangle 91"/>
        <xdr:cNvSpPr>
          <a:spLocks noChangeArrowheads="1"/>
        </xdr:cNvSpPr>
      </xdr:nvSpPr>
      <xdr:spPr bwMode="auto">
        <a:xfrm>
          <a:off x="13173075" y="3581400"/>
          <a:ext cx="0" cy="495300"/>
        </a:xfrm>
        <a:prstGeom prst="rect">
          <a:avLst/>
        </a:prstGeom>
        <a:noFill/>
        <a:ln w="9525">
          <a:noFill/>
          <a:miter lim="800000"/>
          <a:headEnd/>
          <a:tailEnd/>
        </a:ln>
      </xdr:spPr>
    </xdr:sp>
    <xdr:clientData/>
  </xdr:twoCellAnchor>
  <xdr:twoCellAnchor>
    <xdr:from>
      <xdr:col>7</xdr:col>
      <xdr:colOff>561975</xdr:colOff>
      <xdr:row>15</xdr:row>
      <xdr:rowOff>104775</xdr:rowOff>
    </xdr:from>
    <xdr:to>
      <xdr:col>7</xdr:col>
      <xdr:colOff>114300</xdr:colOff>
      <xdr:row>17</xdr:row>
      <xdr:rowOff>76200</xdr:rowOff>
    </xdr:to>
    <xdr:sp macro="" textlink="">
      <xdr:nvSpPr>
        <xdr:cNvPr id="179" name="Rectangle 85"/>
        <xdr:cNvSpPr>
          <a:spLocks noChangeArrowheads="1"/>
        </xdr:cNvSpPr>
      </xdr:nvSpPr>
      <xdr:spPr bwMode="auto">
        <a:xfrm>
          <a:off x="13163550" y="3552825"/>
          <a:ext cx="0" cy="485775"/>
        </a:xfrm>
        <a:prstGeom prst="rect">
          <a:avLst/>
        </a:prstGeom>
        <a:noFill/>
        <a:ln w="9525">
          <a:noFill/>
          <a:miter lim="800000"/>
          <a:headEnd/>
          <a:tailEnd/>
        </a:ln>
      </xdr:spPr>
    </xdr:sp>
    <xdr:clientData/>
  </xdr:twoCellAnchor>
  <xdr:twoCellAnchor>
    <xdr:from>
      <xdr:col>7</xdr:col>
      <xdr:colOff>571500</xdr:colOff>
      <xdr:row>15</xdr:row>
      <xdr:rowOff>133350</xdr:rowOff>
    </xdr:from>
    <xdr:to>
      <xdr:col>7</xdr:col>
      <xdr:colOff>209550</xdr:colOff>
      <xdr:row>17</xdr:row>
      <xdr:rowOff>114300</xdr:rowOff>
    </xdr:to>
    <xdr:sp macro="" textlink="">
      <xdr:nvSpPr>
        <xdr:cNvPr id="180" name="Rectangle 91"/>
        <xdr:cNvSpPr>
          <a:spLocks noChangeArrowheads="1"/>
        </xdr:cNvSpPr>
      </xdr:nvSpPr>
      <xdr:spPr bwMode="auto">
        <a:xfrm>
          <a:off x="13173075" y="3581400"/>
          <a:ext cx="0" cy="495300"/>
        </a:xfrm>
        <a:prstGeom prst="rect">
          <a:avLst/>
        </a:prstGeom>
        <a:noFill/>
        <a:ln w="9525">
          <a:noFill/>
          <a:miter lim="800000"/>
          <a:headEnd/>
          <a:tailEnd/>
        </a:ln>
      </xdr:spPr>
    </xdr:sp>
    <xdr:clientData/>
  </xdr:twoCellAnchor>
  <xdr:twoCellAnchor>
    <xdr:from>
      <xdr:col>7</xdr:col>
      <xdr:colOff>561975</xdr:colOff>
      <xdr:row>15</xdr:row>
      <xdr:rowOff>104775</xdr:rowOff>
    </xdr:from>
    <xdr:to>
      <xdr:col>7</xdr:col>
      <xdr:colOff>114300</xdr:colOff>
      <xdr:row>17</xdr:row>
      <xdr:rowOff>76200</xdr:rowOff>
    </xdr:to>
    <xdr:sp macro="" textlink="">
      <xdr:nvSpPr>
        <xdr:cNvPr id="181" name="Rectangle 85"/>
        <xdr:cNvSpPr>
          <a:spLocks noChangeArrowheads="1"/>
        </xdr:cNvSpPr>
      </xdr:nvSpPr>
      <xdr:spPr bwMode="auto">
        <a:xfrm>
          <a:off x="13163550"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182"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183"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184"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185"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186"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187"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188"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189"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7</xdr:col>
      <xdr:colOff>571500</xdr:colOff>
      <xdr:row>15</xdr:row>
      <xdr:rowOff>133350</xdr:rowOff>
    </xdr:from>
    <xdr:to>
      <xdr:col>7</xdr:col>
      <xdr:colOff>209550</xdr:colOff>
      <xdr:row>17</xdr:row>
      <xdr:rowOff>114300</xdr:rowOff>
    </xdr:to>
    <xdr:sp macro="" textlink="">
      <xdr:nvSpPr>
        <xdr:cNvPr id="190" name="Rectangle 91"/>
        <xdr:cNvSpPr>
          <a:spLocks noChangeArrowheads="1"/>
        </xdr:cNvSpPr>
      </xdr:nvSpPr>
      <xdr:spPr bwMode="auto">
        <a:xfrm>
          <a:off x="13173075" y="3581400"/>
          <a:ext cx="0" cy="495300"/>
        </a:xfrm>
        <a:prstGeom prst="rect">
          <a:avLst/>
        </a:prstGeom>
        <a:noFill/>
        <a:ln w="9525">
          <a:noFill/>
          <a:miter lim="800000"/>
          <a:headEnd/>
          <a:tailEnd/>
        </a:ln>
      </xdr:spPr>
    </xdr:sp>
    <xdr:clientData/>
  </xdr:twoCellAnchor>
  <xdr:twoCellAnchor>
    <xdr:from>
      <xdr:col>7</xdr:col>
      <xdr:colOff>561975</xdr:colOff>
      <xdr:row>15</xdr:row>
      <xdr:rowOff>104775</xdr:rowOff>
    </xdr:from>
    <xdr:to>
      <xdr:col>7</xdr:col>
      <xdr:colOff>114300</xdr:colOff>
      <xdr:row>17</xdr:row>
      <xdr:rowOff>76200</xdr:rowOff>
    </xdr:to>
    <xdr:sp macro="" textlink="">
      <xdr:nvSpPr>
        <xdr:cNvPr id="191" name="Rectangle 85"/>
        <xdr:cNvSpPr>
          <a:spLocks noChangeArrowheads="1"/>
        </xdr:cNvSpPr>
      </xdr:nvSpPr>
      <xdr:spPr bwMode="auto">
        <a:xfrm>
          <a:off x="13163550" y="3552825"/>
          <a:ext cx="0" cy="485775"/>
        </a:xfrm>
        <a:prstGeom prst="rect">
          <a:avLst/>
        </a:prstGeom>
        <a:noFill/>
        <a:ln w="9525">
          <a:noFill/>
          <a:miter lim="800000"/>
          <a:headEnd/>
          <a:tailEnd/>
        </a:ln>
      </xdr:spPr>
    </xdr:sp>
    <xdr:clientData/>
  </xdr:twoCellAnchor>
  <xdr:twoCellAnchor>
    <xdr:from>
      <xdr:col>7</xdr:col>
      <xdr:colOff>571500</xdr:colOff>
      <xdr:row>15</xdr:row>
      <xdr:rowOff>133350</xdr:rowOff>
    </xdr:from>
    <xdr:to>
      <xdr:col>7</xdr:col>
      <xdr:colOff>209550</xdr:colOff>
      <xdr:row>17</xdr:row>
      <xdr:rowOff>114300</xdr:rowOff>
    </xdr:to>
    <xdr:sp macro="" textlink="">
      <xdr:nvSpPr>
        <xdr:cNvPr id="192" name="Rectangle 91"/>
        <xdr:cNvSpPr>
          <a:spLocks noChangeArrowheads="1"/>
        </xdr:cNvSpPr>
      </xdr:nvSpPr>
      <xdr:spPr bwMode="auto">
        <a:xfrm>
          <a:off x="13173075" y="3581400"/>
          <a:ext cx="0" cy="495300"/>
        </a:xfrm>
        <a:prstGeom prst="rect">
          <a:avLst/>
        </a:prstGeom>
        <a:noFill/>
        <a:ln w="9525">
          <a:noFill/>
          <a:miter lim="800000"/>
          <a:headEnd/>
          <a:tailEnd/>
        </a:ln>
      </xdr:spPr>
    </xdr:sp>
    <xdr:clientData/>
  </xdr:twoCellAnchor>
  <xdr:twoCellAnchor>
    <xdr:from>
      <xdr:col>7</xdr:col>
      <xdr:colOff>561975</xdr:colOff>
      <xdr:row>15</xdr:row>
      <xdr:rowOff>104775</xdr:rowOff>
    </xdr:from>
    <xdr:to>
      <xdr:col>7</xdr:col>
      <xdr:colOff>114300</xdr:colOff>
      <xdr:row>17</xdr:row>
      <xdr:rowOff>76200</xdr:rowOff>
    </xdr:to>
    <xdr:sp macro="" textlink="">
      <xdr:nvSpPr>
        <xdr:cNvPr id="193" name="Rectangle 85"/>
        <xdr:cNvSpPr>
          <a:spLocks noChangeArrowheads="1"/>
        </xdr:cNvSpPr>
      </xdr:nvSpPr>
      <xdr:spPr bwMode="auto">
        <a:xfrm>
          <a:off x="13163550" y="3552825"/>
          <a:ext cx="0" cy="485775"/>
        </a:xfrm>
        <a:prstGeom prst="rect">
          <a:avLst/>
        </a:prstGeom>
        <a:noFill/>
        <a:ln w="9525">
          <a:noFill/>
          <a:miter lim="800000"/>
          <a:headEnd/>
          <a:tailEnd/>
        </a:ln>
      </xdr:spPr>
    </xdr:sp>
    <xdr:clientData/>
  </xdr:twoCellAnchor>
  <xdr:twoCellAnchor>
    <xdr:from>
      <xdr:col>7</xdr:col>
      <xdr:colOff>571500</xdr:colOff>
      <xdr:row>15</xdr:row>
      <xdr:rowOff>133350</xdr:rowOff>
    </xdr:from>
    <xdr:to>
      <xdr:col>7</xdr:col>
      <xdr:colOff>209550</xdr:colOff>
      <xdr:row>17</xdr:row>
      <xdr:rowOff>114300</xdr:rowOff>
    </xdr:to>
    <xdr:sp macro="" textlink="">
      <xdr:nvSpPr>
        <xdr:cNvPr id="194" name="Rectangle 91"/>
        <xdr:cNvSpPr>
          <a:spLocks noChangeArrowheads="1"/>
        </xdr:cNvSpPr>
      </xdr:nvSpPr>
      <xdr:spPr bwMode="auto">
        <a:xfrm>
          <a:off x="13173075" y="3581400"/>
          <a:ext cx="0" cy="495300"/>
        </a:xfrm>
        <a:prstGeom prst="rect">
          <a:avLst/>
        </a:prstGeom>
        <a:noFill/>
        <a:ln w="9525">
          <a:noFill/>
          <a:miter lim="800000"/>
          <a:headEnd/>
          <a:tailEnd/>
        </a:ln>
      </xdr:spPr>
    </xdr:sp>
    <xdr:clientData/>
  </xdr:twoCellAnchor>
  <xdr:twoCellAnchor>
    <xdr:from>
      <xdr:col>7</xdr:col>
      <xdr:colOff>561975</xdr:colOff>
      <xdr:row>15</xdr:row>
      <xdr:rowOff>104775</xdr:rowOff>
    </xdr:from>
    <xdr:to>
      <xdr:col>7</xdr:col>
      <xdr:colOff>114300</xdr:colOff>
      <xdr:row>17</xdr:row>
      <xdr:rowOff>76200</xdr:rowOff>
    </xdr:to>
    <xdr:sp macro="" textlink="">
      <xdr:nvSpPr>
        <xdr:cNvPr id="195" name="Rectangle 85"/>
        <xdr:cNvSpPr>
          <a:spLocks noChangeArrowheads="1"/>
        </xdr:cNvSpPr>
      </xdr:nvSpPr>
      <xdr:spPr bwMode="auto">
        <a:xfrm>
          <a:off x="13163550" y="3552825"/>
          <a:ext cx="0" cy="485775"/>
        </a:xfrm>
        <a:prstGeom prst="rect">
          <a:avLst/>
        </a:prstGeom>
        <a:noFill/>
        <a:ln w="9525">
          <a:noFill/>
          <a:miter lim="800000"/>
          <a:headEnd/>
          <a:tailEnd/>
        </a:ln>
      </xdr:spPr>
    </xdr:sp>
    <xdr:clientData/>
  </xdr:twoCellAnchor>
  <xdr:twoCellAnchor>
    <xdr:from>
      <xdr:col>7</xdr:col>
      <xdr:colOff>571500</xdr:colOff>
      <xdr:row>15</xdr:row>
      <xdr:rowOff>133350</xdr:rowOff>
    </xdr:from>
    <xdr:to>
      <xdr:col>7</xdr:col>
      <xdr:colOff>209550</xdr:colOff>
      <xdr:row>17</xdr:row>
      <xdr:rowOff>114300</xdr:rowOff>
    </xdr:to>
    <xdr:sp macro="" textlink="">
      <xdr:nvSpPr>
        <xdr:cNvPr id="196" name="Rectangle 91"/>
        <xdr:cNvSpPr>
          <a:spLocks noChangeArrowheads="1"/>
        </xdr:cNvSpPr>
      </xdr:nvSpPr>
      <xdr:spPr bwMode="auto">
        <a:xfrm>
          <a:off x="13173075" y="3581400"/>
          <a:ext cx="0" cy="495300"/>
        </a:xfrm>
        <a:prstGeom prst="rect">
          <a:avLst/>
        </a:prstGeom>
        <a:noFill/>
        <a:ln w="9525">
          <a:noFill/>
          <a:miter lim="800000"/>
          <a:headEnd/>
          <a:tailEnd/>
        </a:ln>
      </xdr:spPr>
    </xdr:sp>
    <xdr:clientData/>
  </xdr:twoCellAnchor>
  <xdr:twoCellAnchor>
    <xdr:from>
      <xdr:col>7</xdr:col>
      <xdr:colOff>561975</xdr:colOff>
      <xdr:row>15</xdr:row>
      <xdr:rowOff>104775</xdr:rowOff>
    </xdr:from>
    <xdr:to>
      <xdr:col>7</xdr:col>
      <xdr:colOff>114300</xdr:colOff>
      <xdr:row>17</xdr:row>
      <xdr:rowOff>76200</xdr:rowOff>
    </xdr:to>
    <xdr:sp macro="" textlink="">
      <xdr:nvSpPr>
        <xdr:cNvPr id="197" name="Rectangle 85"/>
        <xdr:cNvSpPr>
          <a:spLocks noChangeArrowheads="1"/>
        </xdr:cNvSpPr>
      </xdr:nvSpPr>
      <xdr:spPr bwMode="auto">
        <a:xfrm>
          <a:off x="13163550"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198"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199"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200"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201"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202"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203"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204"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205"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206"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207"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208"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209"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210"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211"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212"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213"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214"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215"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216"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217"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218"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219"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220"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221"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222"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223"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224"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225"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226"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227"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228"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229"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230"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231"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232"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233"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234"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235"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236"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237"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7</xdr:col>
      <xdr:colOff>571500</xdr:colOff>
      <xdr:row>15</xdr:row>
      <xdr:rowOff>133350</xdr:rowOff>
    </xdr:from>
    <xdr:to>
      <xdr:col>7</xdr:col>
      <xdr:colOff>209550</xdr:colOff>
      <xdr:row>17</xdr:row>
      <xdr:rowOff>114300</xdr:rowOff>
    </xdr:to>
    <xdr:sp macro="" textlink="">
      <xdr:nvSpPr>
        <xdr:cNvPr id="238" name="Rectangle 91"/>
        <xdr:cNvSpPr>
          <a:spLocks noChangeArrowheads="1"/>
        </xdr:cNvSpPr>
      </xdr:nvSpPr>
      <xdr:spPr bwMode="auto">
        <a:xfrm>
          <a:off x="13173075" y="3581400"/>
          <a:ext cx="0" cy="495300"/>
        </a:xfrm>
        <a:prstGeom prst="rect">
          <a:avLst/>
        </a:prstGeom>
        <a:noFill/>
        <a:ln w="9525">
          <a:noFill/>
          <a:miter lim="800000"/>
          <a:headEnd/>
          <a:tailEnd/>
        </a:ln>
      </xdr:spPr>
    </xdr:sp>
    <xdr:clientData/>
  </xdr:twoCellAnchor>
  <xdr:twoCellAnchor>
    <xdr:from>
      <xdr:col>7</xdr:col>
      <xdr:colOff>561975</xdr:colOff>
      <xdr:row>15</xdr:row>
      <xdr:rowOff>104775</xdr:rowOff>
    </xdr:from>
    <xdr:to>
      <xdr:col>7</xdr:col>
      <xdr:colOff>114300</xdr:colOff>
      <xdr:row>17</xdr:row>
      <xdr:rowOff>76200</xdr:rowOff>
    </xdr:to>
    <xdr:sp macro="" textlink="">
      <xdr:nvSpPr>
        <xdr:cNvPr id="239" name="Rectangle 85"/>
        <xdr:cNvSpPr>
          <a:spLocks noChangeArrowheads="1"/>
        </xdr:cNvSpPr>
      </xdr:nvSpPr>
      <xdr:spPr bwMode="auto">
        <a:xfrm>
          <a:off x="13163550" y="3552825"/>
          <a:ext cx="0" cy="485775"/>
        </a:xfrm>
        <a:prstGeom prst="rect">
          <a:avLst/>
        </a:prstGeom>
        <a:noFill/>
        <a:ln w="9525">
          <a:noFill/>
          <a:miter lim="800000"/>
          <a:headEnd/>
          <a:tailEnd/>
        </a:ln>
      </xdr:spPr>
    </xdr:sp>
    <xdr:clientData/>
  </xdr:twoCellAnchor>
  <xdr:twoCellAnchor>
    <xdr:from>
      <xdr:col>7</xdr:col>
      <xdr:colOff>571500</xdr:colOff>
      <xdr:row>15</xdr:row>
      <xdr:rowOff>133350</xdr:rowOff>
    </xdr:from>
    <xdr:to>
      <xdr:col>7</xdr:col>
      <xdr:colOff>209550</xdr:colOff>
      <xdr:row>17</xdr:row>
      <xdr:rowOff>114300</xdr:rowOff>
    </xdr:to>
    <xdr:sp macro="" textlink="">
      <xdr:nvSpPr>
        <xdr:cNvPr id="240" name="Rectangle 91"/>
        <xdr:cNvSpPr>
          <a:spLocks noChangeArrowheads="1"/>
        </xdr:cNvSpPr>
      </xdr:nvSpPr>
      <xdr:spPr bwMode="auto">
        <a:xfrm>
          <a:off x="13173075" y="3581400"/>
          <a:ext cx="0" cy="495300"/>
        </a:xfrm>
        <a:prstGeom prst="rect">
          <a:avLst/>
        </a:prstGeom>
        <a:noFill/>
        <a:ln w="9525">
          <a:noFill/>
          <a:miter lim="800000"/>
          <a:headEnd/>
          <a:tailEnd/>
        </a:ln>
      </xdr:spPr>
    </xdr:sp>
    <xdr:clientData/>
  </xdr:twoCellAnchor>
  <xdr:twoCellAnchor>
    <xdr:from>
      <xdr:col>7</xdr:col>
      <xdr:colOff>561975</xdr:colOff>
      <xdr:row>15</xdr:row>
      <xdr:rowOff>104775</xdr:rowOff>
    </xdr:from>
    <xdr:to>
      <xdr:col>7</xdr:col>
      <xdr:colOff>114300</xdr:colOff>
      <xdr:row>17</xdr:row>
      <xdr:rowOff>76200</xdr:rowOff>
    </xdr:to>
    <xdr:sp macro="" textlink="">
      <xdr:nvSpPr>
        <xdr:cNvPr id="241" name="Rectangle 85"/>
        <xdr:cNvSpPr>
          <a:spLocks noChangeArrowheads="1"/>
        </xdr:cNvSpPr>
      </xdr:nvSpPr>
      <xdr:spPr bwMode="auto">
        <a:xfrm>
          <a:off x="13163550" y="3552825"/>
          <a:ext cx="0" cy="485775"/>
        </a:xfrm>
        <a:prstGeom prst="rect">
          <a:avLst/>
        </a:prstGeom>
        <a:noFill/>
        <a:ln w="9525">
          <a:noFill/>
          <a:miter lim="800000"/>
          <a:headEnd/>
          <a:tailEnd/>
        </a:ln>
      </xdr:spPr>
    </xdr:sp>
    <xdr:clientData/>
  </xdr:twoCellAnchor>
  <xdr:twoCellAnchor>
    <xdr:from>
      <xdr:col>7</xdr:col>
      <xdr:colOff>571500</xdr:colOff>
      <xdr:row>15</xdr:row>
      <xdr:rowOff>133350</xdr:rowOff>
    </xdr:from>
    <xdr:to>
      <xdr:col>7</xdr:col>
      <xdr:colOff>209550</xdr:colOff>
      <xdr:row>17</xdr:row>
      <xdr:rowOff>114300</xdr:rowOff>
    </xdr:to>
    <xdr:sp macro="" textlink="">
      <xdr:nvSpPr>
        <xdr:cNvPr id="242" name="Rectangle 91"/>
        <xdr:cNvSpPr>
          <a:spLocks noChangeArrowheads="1"/>
        </xdr:cNvSpPr>
      </xdr:nvSpPr>
      <xdr:spPr bwMode="auto">
        <a:xfrm>
          <a:off x="13173075" y="3581400"/>
          <a:ext cx="0" cy="495300"/>
        </a:xfrm>
        <a:prstGeom prst="rect">
          <a:avLst/>
        </a:prstGeom>
        <a:noFill/>
        <a:ln w="9525">
          <a:noFill/>
          <a:miter lim="800000"/>
          <a:headEnd/>
          <a:tailEnd/>
        </a:ln>
      </xdr:spPr>
    </xdr:sp>
    <xdr:clientData/>
  </xdr:twoCellAnchor>
  <xdr:twoCellAnchor>
    <xdr:from>
      <xdr:col>7</xdr:col>
      <xdr:colOff>561975</xdr:colOff>
      <xdr:row>15</xdr:row>
      <xdr:rowOff>104775</xdr:rowOff>
    </xdr:from>
    <xdr:to>
      <xdr:col>7</xdr:col>
      <xdr:colOff>114300</xdr:colOff>
      <xdr:row>17</xdr:row>
      <xdr:rowOff>76200</xdr:rowOff>
    </xdr:to>
    <xdr:sp macro="" textlink="">
      <xdr:nvSpPr>
        <xdr:cNvPr id="243" name="Rectangle 85"/>
        <xdr:cNvSpPr>
          <a:spLocks noChangeArrowheads="1"/>
        </xdr:cNvSpPr>
      </xdr:nvSpPr>
      <xdr:spPr bwMode="auto">
        <a:xfrm>
          <a:off x="13163550" y="3552825"/>
          <a:ext cx="0" cy="485775"/>
        </a:xfrm>
        <a:prstGeom prst="rect">
          <a:avLst/>
        </a:prstGeom>
        <a:noFill/>
        <a:ln w="9525">
          <a:noFill/>
          <a:miter lim="800000"/>
          <a:headEnd/>
          <a:tailEnd/>
        </a:ln>
      </xdr:spPr>
    </xdr:sp>
    <xdr:clientData/>
  </xdr:twoCellAnchor>
  <xdr:twoCellAnchor>
    <xdr:from>
      <xdr:col>7</xdr:col>
      <xdr:colOff>571500</xdr:colOff>
      <xdr:row>15</xdr:row>
      <xdr:rowOff>133350</xdr:rowOff>
    </xdr:from>
    <xdr:to>
      <xdr:col>7</xdr:col>
      <xdr:colOff>209550</xdr:colOff>
      <xdr:row>17</xdr:row>
      <xdr:rowOff>114300</xdr:rowOff>
    </xdr:to>
    <xdr:sp macro="" textlink="">
      <xdr:nvSpPr>
        <xdr:cNvPr id="244" name="Rectangle 91"/>
        <xdr:cNvSpPr>
          <a:spLocks noChangeArrowheads="1"/>
        </xdr:cNvSpPr>
      </xdr:nvSpPr>
      <xdr:spPr bwMode="auto">
        <a:xfrm>
          <a:off x="13173075" y="3581400"/>
          <a:ext cx="0" cy="495300"/>
        </a:xfrm>
        <a:prstGeom prst="rect">
          <a:avLst/>
        </a:prstGeom>
        <a:noFill/>
        <a:ln w="9525">
          <a:noFill/>
          <a:miter lim="800000"/>
          <a:headEnd/>
          <a:tailEnd/>
        </a:ln>
      </xdr:spPr>
    </xdr:sp>
    <xdr:clientData/>
  </xdr:twoCellAnchor>
  <xdr:twoCellAnchor>
    <xdr:from>
      <xdr:col>7</xdr:col>
      <xdr:colOff>561975</xdr:colOff>
      <xdr:row>15</xdr:row>
      <xdr:rowOff>104775</xdr:rowOff>
    </xdr:from>
    <xdr:to>
      <xdr:col>7</xdr:col>
      <xdr:colOff>114300</xdr:colOff>
      <xdr:row>17</xdr:row>
      <xdr:rowOff>76200</xdr:rowOff>
    </xdr:to>
    <xdr:sp macro="" textlink="">
      <xdr:nvSpPr>
        <xdr:cNvPr id="245" name="Rectangle 85"/>
        <xdr:cNvSpPr>
          <a:spLocks noChangeArrowheads="1"/>
        </xdr:cNvSpPr>
      </xdr:nvSpPr>
      <xdr:spPr bwMode="auto">
        <a:xfrm>
          <a:off x="13163550"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246"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247"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248"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249"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250"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251"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252"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253"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7</xdr:col>
      <xdr:colOff>571500</xdr:colOff>
      <xdr:row>15</xdr:row>
      <xdr:rowOff>133350</xdr:rowOff>
    </xdr:from>
    <xdr:to>
      <xdr:col>7</xdr:col>
      <xdr:colOff>209550</xdr:colOff>
      <xdr:row>17</xdr:row>
      <xdr:rowOff>114300</xdr:rowOff>
    </xdr:to>
    <xdr:sp macro="" textlink="">
      <xdr:nvSpPr>
        <xdr:cNvPr id="254" name="Rectangle 91"/>
        <xdr:cNvSpPr>
          <a:spLocks noChangeArrowheads="1"/>
        </xdr:cNvSpPr>
      </xdr:nvSpPr>
      <xdr:spPr bwMode="auto">
        <a:xfrm>
          <a:off x="13173075" y="3581400"/>
          <a:ext cx="0" cy="495300"/>
        </a:xfrm>
        <a:prstGeom prst="rect">
          <a:avLst/>
        </a:prstGeom>
        <a:noFill/>
        <a:ln w="9525">
          <a:noFill/>
          <a:miter lim="800000"/>
          <a:headEnd/>
          <a:tailEnd/>
        </a:ln>
      </xdr:spPr>
    </xdr:sp>
    <xdr:clientData/>
  </xdr:twoCellAnchor>
  <xdr:twoCellAnchor>
    <xdr:from>
      <xdr:col>7</xdr:col>
      <xdr:colOff>561975</xdr:colOff>
      <xdr:row>15</xdr:row>
      <xdr:rowOff>104775</xdr:rowOff>
    </xdr:from>
    <xdr:to>
      <xdr:col>7</xdr:col>
      <xdr:colOff>114300</xdr:colOff>
      <xdr:row>17</xdr:row>
      <xdr:rowOff>76200</xdr:rowOff>
    </xdr:to>
    <xdr:sp macro="" textlink="">
      <xdr:nvSpPr>
        <xdr:cNvPr id="255" name="Rectangle 85"/>
        <xdr:cNvSpPr>
          <a:spLocks noChangeArrowheads="1"/>
        </xdr:cNvSpPr>
      </xdr:nvSpPr>
      <xdr:spPr bwMode="auto">
        <a:xfrm>
          <a:off x="13163550" y="3552825"/>
          <a:ext cx="0" cy="485775"/>
        </a:xfrm>
        <a:prstGeom prst="rect">
          <a:avLst/>
        </a:prstGeom>
        <a:noFill/>
        <a:ln w="9525">
          <a:noFill/>
          <a:miter lim="800000"/>
          <a:headEnd/>
          <a:tailEnd/>
        </a:ln>
      </xdr:spPr>
    </xdr:sp>
    <xdr:clientData/>
  </xdr:twoCellAnchor>
  <xdr:twoCellAnchor>
    <xdr:from>
      <xdr:col>7</xdr:col>
      <xdr:colOff>571500</xdr:colOff>
      <xdr:row>15</xdr:row>
      <xdr:rowOff>133350</xdr:rowOff>
    </xdr:from>
    <xdr:to>
      <xdr:col>7</xdr:col>
      <xdr:colOff>209550</xdr:colOff>
      <xdr:row>17</xdr:row>
      <xdr:rowOff>114300</xdr:rowOff>
    </xdr:to>
    <xdr:sp macro="" textlink="">
      <xdr:nvSpPr>
        <xdr:cNvPr id="256" name="Rectangle 91"/>
        <xdr:cNvSpPr>
          <a:spLocks noChangeArrowheads="1"/>
        </xdr:cNvSpPr>
      </xdr:nvSpPr>
      <xdr:spPr bwMode="auto">
        <a:xfrm>
          <a:off x="13173075" y="3581400"/>
          <a:ext cx="0" cy="495300"/>
        </a:xfrm>
        <a:prstGeom prst="rect">
          <a:avLst/>
        </a:prstGeom>
        <a:noFill/>
        <a:ln w="9525">
          <a:noFill/>
          <a:miter lim="800000"/>
          <a:headEnd/>
          <a:tailEnd/>
        </a:ln>
      </xdr:spPr>
    </xdr:sp>
    <xdr:clientData/>
  </xdr:twoCellAnchor>
  <xdr:twoCellAnchor>
    <xdr:from>
      <xdr:col>7</xdr:col>
      <xdr:colOff>561975</xdr:colOff>
      <xdr:row>15</xdr:row>
      <xdr:rowOff>104775</xdr:rowOff>
    </xdr:from>
    <xdr:to>
      <xdr:col>7</xdr:col>
      <xdr:colOff>114300</xdr:colOff>
      <xdr:row>17</xdr:row>
      <xdr:rowOff>76200</xdr:rowOff>
    </xdr:to>
    <xdr:sp macro="" textlink="">
      <xdr:nvSpPr>
        <xdr:cNvPr id="257" name="Rectangle 85"/>
        <xdr:cNvSpPr>
          <a:spLocks noChangeArrowheads="1"/>
        </xdr:cNvSpPr>
      </xdr:nvSpPr>
      <xdr:spPr bwMode="auto">
        <a:xfrm>
          <a:off x="13163550" y="3552825"/>
          <a:ext cx="0" cy="485775"/>
        </a:xfrm>
        <a:prstGeom prst="rect">
          <a:avLst/>
        </a:prstGeom>
        <a:noFill/>
        <a:ln w="9525">
          <a:noFill/>
          <a:miter lim="800000"/>
          <a:headEnd/>
          <a:tailEnd/>
        </a:ln>
      </xdr:spPr>
    </xdr:sp>
    <xdr:clientData/>
  </xdr:twoCellAnchor>
  <xdr:twoCellAnchor>
    <xdr:from>
      <xdr:col>7</xdr:col>
      <xdr:colOff>571500</xdr:colOff>
      <xdr:row>15</xdr:row>
      <xdr:rowOff>133350</xdr:rowOff>
    </xdr:from>
    <xdr:to>
      <xdr:col>7</xdr:col>
      <xdr:colOff>209550</xdr:colOff>
      <xdr:row>17</xdr:row>
      <xdr:rowOff>114300</xdr:rowOff>
    </xdr:to>
    <xdr:sp macro="" textlink="">
      <xdr:nvSpPr>
        <xdr:cNvPr id="258" name="Rectangle 91"/>
        <xdr:cNvSpPr>
          <a:spLocks noChangeArrowheads="1"/>
        </xdr:cNvSpPr>
      </xdr:nvSpPr>
      <xdr:spPr bwMode="auto">
        <a:xfrm>
          <a:off x="13173075" y="3581400"/>
          <a:ext cx="0" cy="495300"/>
        </a:xfrm>
        <a:prstGeom prst="rect">
          <a:avLst/>
        </a:prstGeom>
        <a:noFill/>
        <a:ln w="9525">
          <a:noFill/>
          <a:miter lim="800000"/>
          <a:headEnd/>
          <a:tailEnd/>
        </a:ln>
      </xdr:spPr>
    </xdr:sp>
    <xdr:clientData/>
  </xdr:twoCellAnchor>
  <xdr:twoCellAnchor>
    <xdr:from>
      <xdr:col>7</xdr:col>
      <xdr:colOff>561975</xdr:colOff>
      <xdr:row>15</xdr:row>
      <xdr:rowOff>104775</xdr:rowOff>
    </xdr:from>
    <xdr:to>
      <xdr:col>7</xdr:col>
      <xdr:colOff>114300</xdr:colOff>
      <xdr:row>17</xdr:row>
      <xdr:rowOff>76200</xdr:rowOff>
    </xdr:to>
    <xdr:sp macro="" textlink="">
      <xdr:nvSpPr>
        <xdr:cNvPr id="259" name="Rectangle 85"/>
        <xdr:cNvSpPr>
          <a:spLocks noChangeArrowheads="1"/>
        </xdr:cNvSpPr>
      </xdr:nvSpPr>
      <xdr:spPr bwMode="auto">
        <a:xfrm>
          <a:off x="13163550" y="3552825"/>
          <a:ext cx="0" cy="485775"/>
        </a:xfrm>
        <a:prstGeom prst="rect">
          <a:avLst/>
        </a:prstGeom>
        <a:noFill/>
        <a:ln w="9525">
          <a:noFill/>
          <a:miter lim="800000"/>
          <a:headEnd/>
          <a:tailEnd/>
        </a:ln>
      </xdr:spPr>
    </xdr:sp>
    <xdr:clientData/>
  </xdr:twoCellAnchor>
  <xdr:twoCellAnchor>
    <xdr:from>
      <xdr:col>7</xdr:col>
      <xdr:colOff>571500</xdr:colOff>
      <xdr:row>15</xdr:row>
      <xdr:rowOff>133350</xdr:rowOff>
    </xdr:from>
    <xdr:to>
      <xdr:col>7</xdr:col>
      <xdr:colOff>209550</xdr:colOff>
      <xdr:row>17</xdr:row>
      <xdr:rowOff>114300</xdr:rowOff>
    </xdr:to>
    <xdr:sp macro="" textlink="">
      <xdr:nvSpPr>
        <xdr:cNvPr id="260" name="Rectangle 91"/>
        <xdr:cNvSpPr>
          <a:spLocks noChangeArrowheads="1"/>
        </xdr:cNvSpPr>
      </xdr:nvSpPr>
      <xdr:spPr bwMode="auto">
        <a:xfrm>
          <a:off x="13173075" y="3581400"/>
          <a:ext cx="0" cy="495300"/>
        </a:xfrm>
        <a:prstGeom prst="rect">
          <a:avLst/>
        </a:prstGeom>
        <a:noFill/>
        <a:ln w="9525">
          <a:noFill/>
          <a:miter lim="800000"/>
          <a:headEnd/>
          <a:tailEnd/>
        </a:ln>
      </xdr:spPr>
    </xdr:sp>
    <xdr:clientData/>
  </xdr:twoCellAnchor>
  <xdr:twoCellAnchor>
    <xdr:from>
      <xdr:col>7</xdr:col>
      <xdr:colOff>561975</xdr:colOff>
      <xdr:row>15</xdr:row>
      <xdr:rowOff>104775</xdr:rowOff>
    </xdr:from>
    <xdr:to>
      <xdr:col>7</xdr:col>
      <xdr:colOff>114300</xdr:colOff>
      <xdr:row>17</xdr:row>
      <xdr:rowOff>76200</xdr:rowOff>
    </xdr:to>
    <xdr:sp macro="" textlink="">
      <xdr:nvSpPr>
        <xdr:cNvPr id="261" name="Rectangle 85"/>
        <xdr:cNvSpPr>
          <a:spLocks noChangeArrowheads="1"/>
        </xdr:cNvSpPr>
      </xdr:nvSpPr>
      <xdr:spPr bwMode="auto">
        <a:xfrm>
          <a:off x="13163550"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262"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263"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264"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265"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266"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267"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268"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269"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270"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271"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272"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273"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274"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275"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276"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277"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278"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279"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280"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281"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282"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283"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284"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285"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286"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287"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288"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289"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290"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291"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292"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293"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294"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295"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296"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297"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298"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299"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300"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301"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7</xdr:col>
      <xdr:colOff>571500</xdr:colOff>
      <xdr:row>15</xdr:row>
      <xdr:rowOff>133350</xdr:rowOff>
    </xdr:from>
    <xdr:to>
      <xdr:col>7</xdr:col>
      <xdr:colOff>209550</xdr:colOff>
      <xdr:row>17</xdr:row>
      <xdr:rowOff>114300</xdr:rowOff>
    </xdr:to>
    <xdr:sp macro="" textlink="">
      <xdr:nvSpPr>
        <xdr:cNvPr id="302" name="Rectangle 91"/>
        <xdr:cNvSpPr>
          <a:spLocks noChangeArrowheads="1"/>
        </xdr:cNvSpPr>
      </xdr:nvSpPr>
      <xdr:spPr bwMode="auto">
        <a:xfrm>
          <a:off x="13173075" y="3581400"/>
          <a:ext cx="0" cy="495300"/>
        </a:xfrm>
        <a:prstGeom prst="rect">
          <a:avLst/>
        </a:prstGeom>
        <a:noFill/>
        <a:ln w="9525">
          <a:noFill/>
          <a:miter lim="800000"/>
          <a:headEnd/>
          <a:tailEnd/>
        </a:ln>
      </xdr:spPr>
    </xdr:sp>
    <xdr:clientData/>
  </xdr:twoCellAnchor>
  <xdr:twoCellAnchor>
    <xdr:from>
      <xdr:col>7</xdr:col>
      <xdr:colOff>561975</xdr:colOff>
      <xdr:row>15</xdr:row>
      <xdr:rowOff>104775</xdr:rowOff>
    </xdr:from>
    <xdr:to>
      <xdr:col>7</xdr:col>
      <xdr:colOff>114300</xdr:colOff>
      <xdr:row>17</xdr:row>
      <xdr:rowOff>76200</xdr:rowOff>
    </xdr:to>
    <xdr:sp macro="" textlink="">
      <xdr:nvSpPr>
        <xdr:cNvPr id="303" name="Rectangle 85"/>
        <xdr:cNvSpPr>
          <a:spLocks noChangeArrowheads="1"/>
        </xdr:cNvSpPr>
      </xdr:nvSpPr>
      <xdr:spPr bwMode="auto">
        <a:xfrm>
          <a:off x="13163550" y="3552825"/>
          <a:ext cx="0" cy="485775"/>
        </a:xfrm>
        <a:prstGeom prst="rect">
          <a:avLst/>
        </a:prstGeom>
        <a:noFill/>
        <a:ln w="9525">
          <a:noFill/>
          <a:miter lim="800000"/>
          <a:headEnd/>
          <a:tailEnd/>
        </a:ln>
      </xdr:spPr>
    </xdr:sp>
    <xdr:clientData/>
  </xdr:twoCellAnchor>
  <xdr:twoCellAnchor>
    <xdr:from>
      <xdr:col>7</xdr:col>
      <xdr:colOff>571500</xdr:colOff>
      <xdr:row>15</xdr:row>
      <xdr:rowOff>133350</xdr:rowOff>
    </xdr:from>
    <xdr:to>
      <xdr:col>7</xdr:col>
      <xdr:colOff>209550</xdr:colOff>
      <xdr:row>17</xdr:row>
      <xdr:rowOff>114300</xdr:rowOff>
    </xdr:to>
    <xdr:sp macro="" textlink="">
      <xdr:nvSpPr>
        <xdr:cNvPr id="304" name="Rectangle 91"/>
        <xdr:cNvSpPr>
          <a:spLocks noChangeArrowheads="1"/>
        </xdr:cNvSpPr>
      </xdr:nvSpPr>
      <xdr:spPr bwMode="auto">
        <a:xfrm>
          <a:off x="13173075" y="3581400"/>
          <a:ext cx="0" cy="495300"/>
        </a:xfrm>
        <a:prstGeom prst="rect">
          <a:avLst/>
        </a:prstGeom>
        <a:noFill/>
        <a:ln w="9525">
          <a:noFill/>
          <a:miter lim="800000"/>
          <a:headEnd/>
          <a:tailEnd/>
        </a:ln>
      </xdr:spPr>
    </xdr:sp>
    <xdr:clientData/>
  </xdr:twoCellAnchor>
  <xdr:twoCellAnchor>
    <xdr:from>
      <xdr:col>7</xdr:col>
      <xdr:colOff>561975</xdr:colOff>
      <xdr:row>15</xdr:row>
      <xdr:rowOff>104775</xdr:rowOff>
    </xdr:from>
    <xdr:to>
      <xdr:col>7</xdr:col>
      <xdr:colOff>114300</xdr:colOff>
      <xdr:row>17</xdr:row>
      <xdr:rowOff>76200</xdr:rowOff>
    </xdr:to>
    <xdr:sp macro="" textlink="">
      <xdr:nvSpPr>
        <xdr:cNvPr id="305" name="Rectangle 85"/>
        <xdr:cNvSpPr>
          <a:spLocks noChangeArrowheads="1"/>
        </xdr:cNvSpPr>
      </xdr:nvSpPr>
      <xdr:spPr bwMode="auto">
        <a:xfrm>
          <a:off x="13163550" y="3552825"/>
          <a:ext cx="0" cy="485775"/>
        </a:xfrm>
        <a:prstGeom prst="rect">
          <a:avLst/>
        </a:prstGeom>
        <a:noFill/>
        <a:ln w="9525">
          <a:noFill/>
          <a:miter lim="800000"/>
          <a:headEnd/>
          <a:tailEnd/>
        </a:ln>
      </xdr:spPr>
    </xdr:sp>
    <xdr:clientData/>
  </xdr:twoCellAnchor>
  <xdr:twoCellAnchor>
    <xdr:from>
      <xdr:col>7</xdr:col>
      <xdr:colOff>571500</xdr:colOff>
      <xdr:row>15</xdr:row>
      <xdr:rowOff>133350</xdr:rowOff>
    </xdr:from>
    <xdr:to>
      <xdr:col>7</xdr:col>
      <xdr:colOff>209550</xdr:colOff>
      <xdr:row>17</xdr:row>
      <xdr:rowOff>114300</xdr:rowOff>
    </xdr:to>
    <xdr:sp macro="" textlink="">
      <xdr:nvSpPr>
        <xdr:cNvPr id="306" name="Rectangle 91"/>
        <xdr:cNvSpPr>
          <a:spLocks noChangeArrowheads="1"/>
        </xdr:cNvSpPr>
      </xdr:nvSpPr>
      <xdr:spPr bwMode="auto">
        <a:xfrm>
          <a:off x="13173075" y="3581400"/>
          <a:ext cx="0" cy="495300"/>
        </a:xfrm>
        <a:prstGeom prst="rect">
          <a:avLst/>
        </a:prstGeom>
        <a:noFill/>
        <a:ln w="9525">
          <a:noFill/>
          <a:miter lim="800000"/>
          <a:headEnd/>
          <a:tailEnd/>
        </a:ln>
      </xdr:spPr>
    </xdr:sp>
    <xdr:clientData/>
  </xdr:twoCellAnchor>
  <xdr:twoCellAnchor>
    <xdr:from>
      <xdr:col>7</xdr:col>
      <xdr:colOff>561975</xdr:colOff>
      <xdr:row>15</xdr:row>
      <xdr:rowOff>104775</xdr:rowOff>
    </xdr:from>
    <xdr:to>
      <xdr:col>7</xdr:col>
      <xdr:colOff>114300</xdr:colOff>
      <xdr:row>17</xdr:row>
      <xdr:rowOff>76200</xdr:rowOff>
    </xdr:to>
    <xdr:sp macro="" textlink="">
      <xdr:nvSpPr>
        <xdr:cNvPr id="307" name="Rectangle 85"/>
        <xdr:cNvSpPr>
          <a:spLocks noChangeArrowheads="1"/>
        </xdr:cNvSpPr>
      </xdr:nvSpPr>
      <xdr:spPr bwMode="auto">
        <a:xfrm>
          <a:off x="13163550" y="3552825"/>
          <a:ext cx="0" cy="485775"/>
        </a:xfrm>
        <a:prstGeom prst="rect">
          <a:avLst/>
        </a:prstGeom>
        <a:noFill/>
        <a:ln w="9525">
          <a:noFill/>
          <a:miter lim="800000"/>
          <a:headEnd/>
          <a:tailEnd/>
        </a:ln>
      </xdr:spPr>
    </xdr:sp>
    <xdr:clientData/>
  </xdr:twoCellAnchor>
  <xdr:twoCellAnchor>
    <xdr:from>
      <xdr:col>7</xdr:col>
      <xdr:colOff>571500</xdr:colOff>
      <xdr:row>15</xdr:row>
      <xdr:rowOff>133350</xdr:rowOff>
    </xdr:from>
    <xdr:to>
      <xdr:col>7</xdr:col>
      <xdr:colOff>209550</xdr:colOff>
      <xdr:row>17</xdr:row>
      <xdr:rowOff>114300</xdr:rowOff>
    </xdr:to>
    <xdr:sp macro="" textlink="">
      <xdr:nvSpPr>
        <xdr:cNvPr id="308" name="Rectangle 91"/>
        <xdr:cNvSpPr>
          <a:spLocks noChangeArrowheads="1"/>
        </xdr:cNvSpPr>
      </xdr:nvSpPr>
      <xdr:spPr bwMode="auto">
        <a:xfrm>
          <a:off x="13173075" y="3581400"/>
          <a:ext cx="0" cy="495300"/>
        </a:xfrm>
        <a:prstGeom prst="rect">
          <a:avLst/>
        </a:prstGeom>
        <a:noFill/>
        <a:ln w="9525">
          <a:noFill/>
          <a:miter lim="800000"/>
          <a:headEnd/>
          <a:tailEnd/>
        </a:ln>
      </xdr:spPr>
    </xdr:sp>
    <xdr:clientData/>
  </xdr:twoCellAnchor>
  <xdr:twoCellAnchor>
    <xdr:from>
      <xdr:col>7</xdr:col>
      <xdr:colOff>561975</xdr:colOff>
      <xdr:row>15</xdr:row>
      <xdr:rowOff>104775</xdr:rowOff>
    </xdr:from>
    <xdr:to>
      <xdr:col>7</xdr:col>
      <xdr:colOff>114300</xdr:colOff>
      <xdr:row>17</xdr:row>
      <xdr:rowOff>76200</xdr:rowOff>
    </xdr:to>
    <xdr:sp macro="" textlink="">
      <xdr:nvSpPr>
        <xdr:cNvPr id="309" name="Rectangle 85"/>
        <xdr:cNvSpPr>
          <a:spLocks noChangeArrowheads="1"/>
        </xdr:cNvSpPr>
      </xdr:nvSpPr>
      <xdr:spPr bwMode="auto">
        <a:xfrm>
          <a:off x="13163550"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310"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311"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312"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313"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314"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315"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316"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317"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7</xdr:col>
      <xdr:colOff>571500</xdr:colOff>
      <xdr:row>15</xdr:row>
      <xdr:rowOff>133350</xdr:rowOff>
    </xdr:from>
    <xdr:to>
      <xdr:col>7</xdr:col>
      <xdr:colOff>209550</xdr:colOff>
      <xdr:row>17</xdr:row>
      <xdr:rowOff>114300</xdr:rowOff>
    </xdr:to>
    <xdr:sp macro="" textlink="">
      <xdr:nvSpPr>
        <xdr:cNvPr id="318" name="Rectangle 91"/>
        <xdr:cNvSpPr>
          <a:spLocks noChangeArrowheads="1"/>
        </xdr:cNvSpPr>
      </xdr:nvSpPr>
      <xdr:spPr bwMode="auto">
        <a:xfrm>
          <a:off x="13173075" y="3581400"/>
          <a:ext cx="0" cy="495300"/>
        </a:xfrm>
        <a:prstGeom prst="rect">
          <a:avLst/>
        </a:prstGeom>
        <a:noFill/>
        <a:ln w="9525">
          <a:noFill/>
          <a:miter lim="800000"/>
          <a:headEnd/>
          <a:tailEnd/>
        </a:ln>
      </xdr:spPr>
    </xdr:sp>
    <xdr:clientData/>
  </xdr:twoCellAnchor>
  <xdr:twoCellAnchor>
    <xdr:from>
      <xdr:col>7</xdr:col>
      <xdr:colOff>561975</xdr:colOff>
      <xdr:row>15</xdr:row>
      <xdr:rowOff>104775</xdr:rowOff>
    </xdr:from>
    <xdr:to>
      <xdr:col>7</xdr:col>
      <xdr:colOff>114300</xdr:colOff>
      <xdr:row>17</xdr:row>
      <xdr:rowOff>76200</xdr:rowOff>
    </xdr:to>
    <xdr:sp macro="" textlink="">
      <xdr:nvSpPr>
        <xdr:cNvPr id="319" name="Rectangle 85"/>
        <xdr:cNvSpPr>
          <a:spLocks noChangeArrowheads="1"/>
        </xdr:cNvSpPr>
      </xdr:nvSpPr>
      <xdr:spPr bwMode="auto">
        <a:xfrm>
          <a:off x="13163550" y="3552825"/>
          <a:ext cx="0" cy="485775"/>
        </a:xfrm>
        <a:prstGeom prst="rect">
          <a:avLst/>
        </a:prstGeom>
        <a:noFill/>
        <a:ln w="9525">
          <a:noFill/>
          <a:miter lim="800000"/>
          <a:headEnd/>
          <a:tailEnd/>
        </a:ln>
      </xdr:spPr>
    </xdr:sp>
    <xdr:clientData/>
  </xdr:twoCellAnchor>
  <xdr:twoCellAnchor>
    <xdr:from>
      <xdr:col>7</xdr:col>
      <xdr:colOff>571500</xdr:colOff>
      <xdr:row>15</xdr:row>
      <xdr:rowOff>133350</xdr:rowOff>
    </xdr:from>
    <xdr:to>
      <xdr:col>7</xdr:col>
      <xdr:colOff>209550</xdr:colOff>
      <xdr:row>17</xdr:row>
      <xdr:rowOff>114300</xdr:rowOff>
    </xdr:to>
    <xdr:sp macro="" textlink="">
      <xdr:nvSpPr>
        <xdr:cNvPr id="320" name="Rectangle 91"/>
        <xdr:cNvSpPr>
          <a:spLocks noChangeArrowheads="1"/>
        </xdr:cNvSpPr>
      </xdr:nvSpPr>
      <xdr:spPr bwMode="auto">
        <a:xfrm>
          <a:off x="13173075" y="3581400"/>
          <a:ext cx="0" cy="495300"/>
        </a:xfrm>
        <a:prstGeom prst="rect">
          <a:avLst/>
        </a:prstGeom>
        <a:noFill/>
        <a:ln w="9525">
          <a:noFill/>
          <a:miter lim="800000"/>
          <a:headEnd/>
          <a:tailEnd/>
        </a:ln>
      </xdr:spPr>
    </xdr:sp>
    <xdr:clientData/>
  </xdr:twoCellAnchor>
  <xdr:twoCellAnchor>
    <xdr:from>
      <xdr:col>7</xdr:col>
      <xdr:colOff>561975</xdr:colOff>
      <xdr:row>15</xdr:row>
      <xdr:rowOff>104775</xdr:rowOff>
    </xdr:from>
    <xdr:to>
      <xdr:col>7</xdr:col>
      <xdr:colOff>114300</xdr:colOff>
      <xdr:row>17</xdr:row>
      <xdr:rowOff>76200</xdr:rowOff>
    </xdr:to>
    <xdr:sp macro="" textlink="">
      <xdr:nvSpPr>
        <xdr:cNvPr id="321" name="Rectangle 85"/>
        <xdr:cNvSpPr>
          <a:spLocks noChangeArrowheads="1"/>
        </xdr:cNvSpPr>
      </xdr:nvSpPr>
      <xdr:spPr bwMode="auto">
        <a:xfrm>
          <a:off x="13163550" y="3552825"/>
          <a:ext cx="0" cy="485775"/>
        </a:xfrm>
        <a:prstGeom prst="rect">
          <a:avLst/>
        </a:prstGeom>
        <a:noFill/>
        <a:ln w="9525">
          <a:noFill/>
          <a:miter lim="800000"/>
          <a:headEnd/>
          <a:tailEnd/>
        </a:ln>
      </xdr:spPr>
    </xdr:sp>
    <xdr:clientData/>
  </xdr:twoCellAnchor>
  <xdr:twoCellAnchor>
    <xdr:from>
      <xdr:col>7</xdr:col>
      <xdr:colOff>571500</xdr:colOff>
      <xdr:row>15</xdr:row>
      <xdr:rowOff>133350</xdr:rowOff>
    </xdr:from>
    <xdr:to>
      <xdr:col>7</xdr:col>
      <xdr:colOff>209550</xdr:colOff>
      <xdr:row>17</xdr:row>
      <xdr:rowOff>114300</xdr:rowOff>
    </xdr:to>
    <xdr:sp macro="" textlink="">
      <xdr:nvSpPr>
        <xdr:cNvPr id="322" name="Rectangle 91"/>
        <xdr:cNvSpPr>
          <a:spLocks noChangeArrowheads="1"/>
        </xdr:cNvSpPr>
      </xdr:nvSpPr>
      <xdr:spPr bwMode="auto">
        <a:xfrm>
          <a:off x="13173075" y="3581400"/>
          <a:ext cx="0" cy="495300"/>
        </a:xfrm>
        <a:prstGeom prst="rect">
          <a:avLst/>
        </a:prstGeom>
        <a:noFill/>
        <a:ln w="9525">
          <a:noFill/>
          <a:miter lim="800000"/>
          <a:headEnd/>
          <a:tailEnd/>
        </a:ln>
      </xdr:spPr>
    </xdr:sp>
    <xdr:clientData/>
  </xdr:twoCellAnchor>
  <xdr:twoCellAnchor>
    <xdr:from>
      <xdr:col>7</xdr:col>
      <xdr:colOff>561975</xdr:colOff>
      <xdr:row>15</xdr:row>
      <xdr:rowOff>104775</xdr:rowOff>
    </xdr:from>
    <xdr:to>
      <xdr:col>7</xdr:col>
      <xdr:colOff>114300</xdr:colOff>
      <xdr:row>17</xdr:row>
      <xdr:rowOff>76200</xdr:rowOff>
    </xdr:to>
    <xdr:sp macro="" textlink="">
      <xdr:nvSpPr>
        <xdr:cNvPr id="323" name="Rectangle 85"/>
        <xdr:cNvSpPr>
          <a:spLocks noChangeArrowheads="1"/>
        </xdr:cNvSpPr>
      </xdr:nvSpPr>
      <xdr:spPr bwMode="auto">
        <a:xfrm>
          <a:off x="13163550" y="3552825"/>
          <a:ext cx="0" cy="485775"/>
        </a:xfrm>
        <a:prstGeom prst="rect">
          <a:avLst/>
        </a:prstGeom>
        <a:noFill/>
        <a:ln w="9525">
          <a:noFill/>
          <a:miter lim="800000"/>
          <a:headEnd/>
          <a:tailEnd/>
        </a:ln>
      </xdr:spPr>
    </xdr:sp>
    <xdr:clientData/>
  </xdr:twoCellAnchor>
  <xdr:twoCellAnchor>
    <xdr:from>
      <xdr:col>7</xdr:col>
      <xdr:colOff>571500</xdr:colOff>
      <xdr:row>15</xdr:row>
      <xdr:rowOff>133350</xdr:rowOff>
    </xdr:from>
    <xdr:to>
      <xdr:col>7</xdr:col>
      <xdr:colOff>209550</xdr:colOff>
      <xdr:row>17</xdr:row>
      <xdr:rowOff>114300</xdr:rowOff>
    </xdr:to>
    <xdr:sp macro="" textlink="">
      <xdr:nvSpPr>
        <xdr:cNvPr id="324" name="Rectangle 91"/>
        <xdr:cNvSpPr>
          <a:spLocks noChangeArrowheads="1"/>
        </xdr:cNvSpPr>
      </xdr:nvSpPr>
      <xdr:spPr bwMode="auto">
        <a:xfrm>
          <a:off x="13173075" y="3581400"/>
          <a:ext cx="0" cy="495300"/>
        </a:xfrm>
        <a:prstGeom prst="rect">
          <a:avLst/>
        </a:prstGeom>
        <a:noFill/>
        <a:ln w="9525">
          <a:noFill/>
          <a:miter lim="800000"/>
          <a:headEnd/>
          <a:tailEnd/>
        </a:ln>
      </xdr:spPr>
    </xdr:sp>
    <xdr:clientData/>
  </xdr:twoCellAnchor>
  <xdr:twoCellAnchor>
    <xdr:from>
      <xdr:col>7</xdr:col>
      <xdr:colOff>561975</xdr:colOff>
      <xdr:row>15</xdr:row>
      <xdr:rowOff>104775</xdr:rowOff>
    </xdr:from>
    <xdr:to>
      <xdr:col>7</xdr:col>
      <xdr:colOff>114300</xdr:colOff>
      <xdr:row>17</xdr:row>
      <xdr:rowOff>76200</xdr:rowOff>
    </xdr:to>
    <xdr:sp macro="" textlink="">
      <xdr:nvSpPr>
        <xdr:cNvPr id="325" name="Rectangle 85"/>
        <xdr:cNvSpPr>
          <a:spLocks noChangeArrowheads="1"/>
        </xdr:cNvSpPr>
      </xdr:nvSpPr>
      <xdr:spPr bwMode="auto">
        <a:xfrm>
          <a:off x="13163550"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326"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327"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328"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329"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330"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331"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332"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333"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334"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335"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336"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337"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338"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339"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340"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341"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342"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343"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344"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345"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346"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347"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348"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349"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350"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351"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352"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353"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354"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355"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6</xdr:col>
      <xdr:colOff>571500</xdr:colOff>
      <xdr:row>15</xdr:row>
      <xdr:rowOff>133350</xdr:rowOff>
    </xdr:from>
    <xdr:to>
      <xdr:col>6</xdr:col>
      <xdr:colOff>209550</xdr:colOff>
      <xdr:row>17</xdr:row>
      <xdr:rowOff>114300</xdr:rowOff>
    </xdr:to>
    <xdr:sp macro="" textlink="">
      <xdr:nvSpPr>
        <xdr:cNvPr id="356" name="Rectangle 91"/>
        <xdr:cNvSpPr>
          <a:spLocks noChangeArrowheads="1"/>
        </xdr:cNvSpPr>
      </xdr:nvSpPr>
      <xdr:spPr bwMode="auto">
        <a:xfrm>
          <a:off x="11410950" y="3581400"/>
          <a:ext cx="0" cy="495300"/>
        </a:xfrm>
        <a:prstGeom prst="rect">
          <a:avLst/>
        </a:prstGeom>
        <a:noFill/>
        <a:ln w="9525">
          <a:noFill/>
          <a:miter lim="800000"/>
          <a:headEnd/>
          <a:tailEnd/>
        </a:ln>
      </xdr:spPr>
    </xdr:sp>
    <xdr:clientData/>
  </xdr:twoCellAnchor>
  <xdr:twoCellAnchor>
    <xdr:from>
      <xdr:col>6</xdr:col>
      <xdr:colOff>561975</xdr:colOff>
      <xdr:row>15</xdr:row>
      <xdr:rowOff>104775</xdr:rowOff>
    </xdr:from>
    <xdr:to>
      <xdr:col>6</xdr:col>
      <xdr:colOff>114300</xdr:colOff>
      <xdr:row>17</xdr:row>
      <xdr:rowOff>76200</xdr:rowOff>
    </xdr:to>
    <xdr:sp macro="" textlink="">
      <xdr:nvSpPr>
        <xdr:cNvPr id="357" name="Rectangle 85"/>
        <xdr:cNvSpPr>
          <a:spLocks noChangeArrowheads="1"/>
        </xdr:cNvSpPr>
      </xdr:nvSpPr>
      <xdr:spPr bwMode="auto">
        <a:xfrm>
          <a:off x="11401425" y="3552825"/>
          <a:ext cx="0" cy="485775"/>
        </a:xfrm>
        <a:prstGeom prst="rect">
          <a:avLst/>
        </a:prstGeom>
        <a:noFill/>
        <a:ln w="9525">
          <a:noFill/>
          <a:miter lim="800000"/>
          <a:headEnd/>
          <a:tailEnd/>
        </a:ln>
      </xdr:spPr>
    </xdr:sp>
    <xdr:clientData/>
  </xdr:twoCellAnchor>
  <xdr:twoCellAnchor>
    <xdr:from>
      <xdr:col>5</xdr:col>
      <xdr:colOff>571500</xdr:colOff>
      <xdr:row>8</xdr:row>
      <xdr:rowOff>85725</xdr:rowOff>
    </xdr:from>
    <xdr:to>
      <xdr:col>5</xdr:col>
      <xdr:colOff>314325</xdr:colOff>
      <xdr:row>10</xdr:row>
      <xdr:rowOff>76200</xdr:rowOff>
    </xdr:to>
    <xdr:sp macro="" textlink="">
      <xdr:nvSpPr>
        <xdr:cNvPr id="358" name="Rectangle 55"/>
        <xdr:cNvSpPr>
          <a:spLocks noChangeArrowheads="1"/>
        </xdr:cNvSpPr>
      </xdr:nvSpPr>
      <xdr:spPr bwMode="auto">
        <a:xfrm>
          <a:off x="9105900" y="1733550"/>
          <a:ext cx="0" cy="504825"/>
        </a:xfrm>
        <a:prstGeom prst="rect">
          <a:avLst/>
        </a:prstGeom>
        <a:noFill/>
        <a:ln w="9525">
          <a:noFill/>
          <a:miter lim="800000"/>
          <a:headEnd/>
          <a:tailEnd/>
        </a:ln>
      </xdr:spPr>
    </xdr:sp>
    <xdr:clientData/>
  </xdr:twoCellAnchor>
  <xdr:twoCellAnchor>
    <xdr:from>
      <xdr:col>5</xdr:col>
      <xdr:colOff>571500</xdr:colOff>
      <xdr:row>9</xdr:row>
      <xdr:rowOff>114300</xdr:rowOff>
    </xdr:from>
    <xdr:to>
      <xdr:col>5</xdr:col>
      <xdr:colOff>209550</xdr:colOff>
      <xdr:row>11</xdr:row>
      <xdr:rowOff>104775</xdr:rowOff>
    </xdr:to>
    <xdr:sp macro="" textlink="">
      <xdr:nvSpPr>
        <xdr:cNvPr id="359" name="Rectangle 61"/>
        <xdr:cNvSpPr>
          <a:spLocks noChangeArrowheads="1"/>
        </xdr:cNvSpPr>
      </xdr:nvSpPr>
      <xdr:spPr bwMode="auto">
        <a:xfrm>
          <a:off x="9105900" y="2019300"/>
          <a:ext cx="0" cy="504825"/>
        </a:xfrm>
        <a:prstGeom prst="rect">
          <a:avLst/>
        </a:prstGeom>
        <a:noFill/>
        <a:ln w="9525">
          <a:noFill/>
          <a:miter lim="800000"/>
          <a:headEnd/>
          <a:tailEnd/>
        </a:ln>
      </xdr:spPr>
    </xdr:sp>
    <xdr:clientData/>
  </xdr:twoCellAnchor>
  <xdr:twoCellAnchor>
    <xdr:from>
      <xdr:col>5</xdr:col>
      <xdr:colOff>561975</xdr:colOff>
      <xdr:row>13</xdr:row>
      <xdr:rowOff>66675</xdr:rowOff>
    </xdr:from>
    <xdr:to>
      <xdr:col>5</xdr:col>
      <xdr:colOff>371475</xdr:colOff>
      <xdr:row>15</xdr:row>
      <xdr:rowOff>38100</xdr:rowOff>
    </xdr:to>
    <xdr:sp macro="" textlink="">
      <xdr:nvSpPr>
        <xdr:cNvPr id="360" name="Rectangle 79"/>
        <xdr:cNvSpPr>
          <a:spLocks noChangeArrowheads="1"/>
        </xdr:cNvSpPr>
      </xdr:nvSpPr>
      <xdr:spPr bwMode="auto">
        <a:xfrm>
          <a:off x="9096375" y="3000375"/>
          <a:ext cx="0" cy="485775"/>
        </a:xfrm>
        <a:prstGeom prst="rect">
          <a:avLst/>
        </a:prstGeom>
        <a:noFill/>
        <a:ln w="9525">
          <a:noFill/>
          <a:miter lim="800000"/>
          <a:headEnd/>
          <a:tailEnd/>
        </a:ln>
      </xdr:spPr>
    </xdr:sp>
    <xdr:clientData/>
  </xdr:twoCellAnchor>
  <xdr:twoCellAnchor>
    <xdr:from>
      <xdr:col>5</xdr:col>
      <xdr:colOff>561975</xdr:colOff>
      <xdr:row>14</xdr:row>
      <xdr:rowOff>104775</xdr:rowOff>
    </xdr:from>
    <xdr:to>
      <xdr:col>5</xdr:col>
      <xdr:colOff>114300</xdr:colOff>
      <xdr:row>16</xdr:row>
      <xdr:rowOff>76200</xdr:rowOff>
    </xdr:to>
    <xdr:sp macro="" textlink="">
      <xdr:nvSpPr>
        <xdr:cNvPr id="361" name="Rectangle 85"/>
        <xdr:cNvSpPr>
          <a:spLocks noChangeArrowheads="1"/>
        </xdr:cNvSpPr>
      </xdr:nvSpPr>
      <xdr:spPr bwMode="auto">
        <a:xfrm>
          <a:off x="9096375" y="3295650"/>
          <a:ext cx="0" cy="485775"/>
        </a:xfrm>
        <a:prstGeom prst="rect">
          <a:avLst/>
        </a:prstGeom>
        <a:noFill/>
        <a:ln w="9525">
          <a:noFill/>
          <a:miter lim="800000"/>
          <a:headEnd/>
          <a:tailEnd/>
        </a:ln>
      </xdr:spPr>
    </xdr:sp>
    <xdr:clientData/>
  </xdr:twoCellAnchor>
  <xdr:twoCellAnchor>
    <xdr:from>
      <xdr:col>5</xdr:col>
      <xdr:colOff>571500</xdr:colOff>
      <xdr:row>15</xdr:row>
      <xdr:rowOff>133350</xdr:rowOff>
    </xdr:from>
    <xdr:to>
      <xdr:col>5</xdr:col>
      <xdr:colOff>209550</xdr:colOff>
      <xdr:row>17</xdr:row>
      <xdr:rowOff>114300</xdr:rowOff>
    </xdr:to>
    <xdr:sp macro="" textlink="">
      <xdr:nvSpPr>
        <xdr:cNvPr id="362" name="Rectangle 91"/>
        <xdr:cNvSpPr>
          <a:spLocks noChangeArrowheads="1"/>
        </xdr:cNvSpPr>
      </xdr:nvSpPr>
      <xdr:spPr bwMode="auto">
        <a:xfrm>
          <a:off x="9105900" y="3581400"/>
          <a:ext cx="0" cy="495300"/>
        </a:xfrm>
        <a:prstGeom prst="rect">
          <a:avLst/>
        </a:prstGeom>
        <a:noFill/>
        <a:ln w="9525">
          <a:noFill/>
          <a:miter lim="800000"/>
          <a:headEnd/>
          <a:tailEnd/>
        </a:ln>
      </xdr:spPr>
    </xdr:sp>
    <xdr:clientData/>
  </xdr:twoCellAnchor>
  <xdr:twoCellAnchor>
    <xdr:from>
      <xdr:col>5</xdr:col>
      <xdr:colOff>571500</xdr:colOff>
      <xdr:row>9</xdr:row>
      <xdr:rowOff>85725</xdr:rowOff>
    </xdr:from>
    <xdr:to>
      <xdr:col>5</xdr:col>
      <xdr:colOff>314325</xdr:colOff>
      <xdr:row>11</xdr:row>
      <xdr:rowOff>76200</xdr:rowOff>
    </xdr:to>
    <xdr:sp macro="" textlink="">
      <xdr:nvSpPr>
        <xdr:cNvPr id="363" name="Rectangle 55"/>
        <xdr:cNvSpPr>
          <a:spLocks noChangeArrowheads="1"/>
        </xdr:cNvSpPr>
      </xdr:nvSpPr>
      <xdr:spPr bwMode="auto">
        <a:xfrm>
          <a:off x="9105900" y="1990725"/>
          <a:ext cx="0" cy="504825"/>
        </a:xfrm>
        <a:prstGeom prst="rect">
          <a:avLst/>
        </a:prstGeom>
        <a:noFill/>
        <a:ln w="9525">
          <a:noFill/>
          <a:miter lim="800000"/>
          <a:headEnd/>
          <a:tailEnd/>
        </a:ln>
      </xdr:spPr>
    </xdr:sp>
    <xdr:clientData/>
  </xdr:twoCellAnchor>
  <xdr:twoCellAnchor>
    <xdr:from>
      <xdr:col>5</xdr:col>
      <xdr:colOff>571500</xdr:colOff>
      <xdr:row>10</xdr:row>
      <xdr:rowOff>114300</xdr:rowOff>
    </xdr:from>
    <xdr:to>
      <xdr:col>5</xdr:col>
      <xdr:colOff>209550</xdr:colOff>
      <xdr:row>12</xdr:row>
      <xdr:rowOff>104775</xdr:rowOff>
    </xdr:to>
    <xdr:sp macro="" textlink="">
      <xdr:nvSpPr>
        <xdr:cNvPr id="364" name="Rectangle 61"/>
        <xdr:cNvSpPr>
          <a:spLocks noChangeArrowheads="1"/>
        </xdr:cNvSpPr>
      </xdr:nvSpPr>
      <xdr:spPr bwMode="auto">
        <a:xfrm>
          <a:off x="9105900" y="2276475"/>
          <a:ext cx="0" cy="504825"/>
        </a:xfrm>
        <a:prstGeom prst="rect">
          <a:avLst/>
        </a:prstGeom>
        <a:noFill/>
        <a:ln w="9525">
          <a:noFill/>
          <a:miter lim="800000"/>
          <a:headEnd/>
          <a:tailEnd/>
        </a:ln>
      </xdr:spPr>
    </xdr:sp>
    <xdr:clientData/>
  </xdr:twoCellAnchor>
  <xdr:twoCellAnchor>
    <xdr:from>
      <xdr:col>5</xdr:col>
      <xdr:colOff>561975</xdr:colOff>
      <xdr:row>14</xdr:row>
      <xdr:rowOff>66675</xdr:rowOff>
    </xdr:from>
    <xdr:to>
      <xdr:col>5</xdr:col>
      <xdr:colOff>371475</xdr:colOff>
      <xdr:row>16</xdr:row>
      <xdr:rowOff>38100</xdr:rowOff>
    </xdr:to>
    <xdr:sp macro="" textlink="">
      <xdr:nvSpPr>
        <xdr:cNvPr id="365" name="Rectangle 79"/>
        <xdr:cNvSpPr>
          <a:spLocks noChangeArrowheads="1"/>
        </xdr:cNvSpPr>
      </xdr:nvSpPr>
      <xdr:spPr bwMode="auto">
        <a:xfrm>
          <a:off x="9096375" y="3257550"/>
          <a:ext cx="0" cy="485775"/>
        </a:xfrm>
        <a:prstGeom prst="rect">
          <a:avLst/>
        </a:prstGeom>
        <a:noFill/>
        <a:ln w="9525">
          <a:noFill/>
          <a:miter lim="800000"/>
          <a:headEnd/>
          <a:tailEnd/>
        </a:ln>
      </xdr:spPr>
    </xdr:sp>
    <xdr:clientData/>
  </xdr:twoCellAnchor>
  <xdr:twoCellAnchor>
    <xdr:from>
      <xdr:col>5</xdr:col>
      <xdr:colOff>561975</xdr:colOff>
      <xdr:row>15</xdr:row>
      <xdr:rowOff>104775</xdr:rowOff>
    </xdr:from>
    <xdr:to>
      <xdr:col>5</xdr:col>
      <xdr:colOff>114300</xdr:colOff>
      <xdr:row>17</xdr:row>
      <xdr:rowOff>76200</xdr:rowOff>
    </xdr:to>
    <xdr:sp macro="" textlink="">
      <xdr:nvSpPr>
        <xdr:cNvPr id="366" name="Rectangle 85"/>
        <xdr:cNvSpPr>
          <a:spLocks noChangeArrowheads="1"/>
        </xdr:cNvSpPr>
      </xdr:nvSpPr>
      <xdr:spPr bwMode="auto">
        <a:xfrm>
          <a:off x="9096375" y="3552825"/>
          <a:ext cx="0" cy="485775"/>
        </a:xfrm>
        <a:prstGeom prst="rect">
          <a:avLst/>
        </a:prstGeom>
        <a:noFill/>
        <a:ln w="9525">
          <a:noFill/>
          <a:miter lim="800000"/>
          <a:headEnd/>
          <a:tailEnd/>
        </a:ln>
      </xdr:spPr>
    </xdr:sp>
    <xdr:clientData/>
  </xdr:twoCellAnchor>
  <xdr:twoCellAnchor>
    <xdr:from>
      <xdr:col>5</xdr:col>
      <xdr:colOff>571500</xdr:colOff>
      <xdr:row>8</xdr:row>
      <xdr:rowOff>85725</xdr:rowOff>
    </xdr:from>
    <xdr:to>
      <xdr:col>5</xdr:col>
      <xdr:colOff>314325</xdr:colOff>
      <xdr:row>10</xdr:row>
      <xdr:rowOff>76200</xdr:rowOff>
    </xdr:to>
    <xdr:sp macro="" textlink="">
      <xdr:nvSpPr>
        <xdr:cNvPr id="367" name="Rectangle 55"/>
        <xdr:cNvSpPr>
          <a:spLocks noChangeArrowheads="1"/>
        </xdr:cNvSpPr>
      </xdr:nvSpPr>
      <xdr:spPr bwMode="auto">
        <a:xfrm>
          <a:off x="9105900" y="1733550"/>
          <a:ext cx="0" cy="504825"/>
        </a:xfrm>
        <a:prstGeom prst="rect">
          <a:avLst/>
        </a:prstGeom>
        <a:noFill/>
        <a:ln w="9525">
          <a:noFill/>
          <a:miter lim="800000"/>
          <a:headEnd/>
          <a:tailEnd/>
        </a:ln>
      </xdr:spPr>
    </xdr:sp>
    <xdr:clientData/>
  </xdr:twoCellAnchor>
  <xdr:twoCellAnchor>
    <xdr:from>
      <xdr:col>5</xdr:col>
      <xdr:colOff>571500</xdr:colOff>
      <xdr:row>9</xdr:row>
      <xdr:rowOff>114300</xdr:rowOff>
    </xdr:from>
    <xdr:to>
      <xdr:col>5</xdr:col>
      <xdr:colOff>209550</xdr:colOff>
      <xdr:row>11</xdr:row>
      <xdr:rowOff>104775</xdr:rowOff>
    </xdr:to>
    <xdr:sp macro="" textlink="">
      <xdr:nvSpPr>
        <xdr:cNvPr id="368" name="Rectangle 61"/>
        <xdr:cNvSpPr>
          <a:spLocks noChangeArrowheads="1"/>
        </xdr:cNvSpPr>
      </xdr:nvSpPr>
      <xdr:spPr bwMode="auto">
        <a:xfrm>
          <a:off x="9105900" y="2019300"/>
          <a:ext cx="0" cy="504825"/>
        </a:xfrm>
        <a:prstGeom prst="rect">
          <a:avLst/>
        </a:prstGeom>
        <a:noFill/>
        <a:ln w="9525">
          <a:noFill/>
          <a:miter lim="800000"/>
          <a:headEnd/>
          <a:tailEnd/>
        </a:ln>
      </xdr:spPr>
    </xdr:sp>
    <xdr:clientData/>
  </xdr:twoCellAnchor>
  <xdr:twoCellAnchor>
    <xdr:from>
      <xdr:col>5</xdr:col>
      <xdr:colOff>561975</xdr:colOff>
      <xdr:row>13</xdr:row>
      <xdr:rowOff>66675</xdr:rowOff>
    </xdr:from>
    <xdr:to>
      <xdr:col>5</xdr:col>
      <xdr:colOff>371475</xdr:colOff>
      <xdr:row>15</xdr:row>
      <xdr:rowOff>38100</xdr:rowOff>
    </xdr:to>
    <xdr:sp macro="" textlink="">
      <xdr:nvSpPr>
        <xdr:cNvPr id="369" name="Rectangle 79"/>
        <xdr:cNvSpPr>
          <a:spLocks noChangeArrowheads="1"/>
        </xdr:cNvSpPr>
      </xdr:nvSpPr>
      <xdr:spPr bwMode="auto">
        <a:xfrm>
          <a:off x="9096375" y="3000375"/>
          <a:ext cx="0" cy="485775"/>
        </a:xfrm>
        <a:prstGeom prst="rect">
          <a:avLst/>
        </a:prstGeom>
        <a:noFill/>
        <a:ln w="9525">
          <a:noFill/>
          <a:miter lim="800000"/>
          <a:headEnd/>
          <a:tailEnd/>
        </a:ln>
      </xdr:spPr>
    </xdr:sp>
    <xdr:clientData/>
  </xdr:twoCellAnchor>
  <xdr:twoCellAnchor>
    <xdr:from>
      <xdr:col>5</xdr:col>
      <xdr:colOff>561975</xdr:colOff>
      <xdr:row>14</xdr:row>
      <xdr:rowOff>104775</xdr:rowOff>
    </xdr:from>
    <xdr:to>
      <xdr:col>5</xdr:col>
      <xdr:colOff>114300</xdr:colOff>
      <xdr:row>16</xdr:row>
      <xdr:rowOff>76200</xdr:rowOff>
    </xdr:to>
    <xdr:sp macro="" textlink="">
      <xdr:nvSpPr>
        <xdr:cNvPr id="370" name="Rectangle 85"/>
        <xdr:cNvSpPr>
          <a:spLocks noChangeArrowheads="1"/>
        </xdr:cNvSpPr>
      </xdr:nvSpPr>
      <xdr:spPr bwMode="auto">
        <a:xfrm>
          <a:off x="9096375" y="3295650"/>
          <a:ext cx="0" cy="485775"/>
        </a:xfrm>
        <a:prstGeom prst="rect">
          <a:avLst/>
        </a:prstGeom>
        <a:noFill/>
        <a:ln w="9525">
          <a:noFill/>
          <a:miter lim="800000"/>
          <a:headEnd/>
          <a:tailEnd/>
        </a:ln>
      </xdr:spPr>
    </xdr:sp>
    <xdr:clientData/>
  </xdr:twoCellAnchor>
  <xdr:twoCellAnchor>
    <xdr:from>
      <xdr:col>5</xdr:col>
      <xdr:colOff>571500</xdr:colOff>
      <xdr:row>15</xdr:row>
      <xdr:rowOff>133350</xdr:rowOff>
    </xdr:from>
    <xdr:to>
      <xdr:col>5</xdr:col>
      <xdr:colOff>209550</xdr:colOff>
      <xdr:row>17</xdr:row>
      <xdr:rowOff>114300</xdr:rowOff>
    </xdr:to>
    <xdr:sp macro="" textlink="">
      <xdr:nvSpPr>
        <xdr:cNvPr id="371" name="Rectangle 91"/>
        <xdr:cNvSpPr>
          <a:spLocks noChangeArrowheads="1"/>
        </xdr:cNvSpPr>
      </xdr:nvSpPr>
      <xdr:spPr bwMode="auto">
        <a:xfrm>
          <a:off x="9105900" y="3581400"/>
          <a:ext cx="0" cy="495300"/>
        </a:xfrm>
        <a:prstGeom prst="rect">
          <a:avLst/>
        </a:prstGeom>
        <a:noFill/>
        <a:ln w="9525">
          <a:noFill/>
          <a:miter lim="800000"/>
          <a:headEnd/>
          <a:tailEnd/>
        </a:ln>
      </xdr:spPr>
    </xdr:sp>
    <xdr:clientData/>
  </xdr:twoCellAnchor>
  <xdr:twoCellAnchor>
    <xdr:from>
      <xdr:col>5</xdr:col>
      <xdr:colOff>571500</xdr:colOff>
      <xdr:row>9</xdr:row>
      <xdr:rowOff>85725</xdr:rowOff>
    </xdr:from>
    <xdr:to>
      <xdr:col>5</xdr:col>
      <xdr:colOff>314325</xdr:colOff>
      <xdr:row>11</xdr:row>
      <xdr:rowOff>76200</xdr:rowOff>
    </xdr:to>
    <xdr:sp macro="" textlink="">
      <xdr:nvSpPr>
        <xdr:cNvPr id="372" name="Rectangle 55"/>
        <xdr:cNvSpPr>
          <a:spLocks noChangeArrowheads="1"/>
        </xdr:cNvSpPr>
      </xdr:nvSpPr>
      <xdr:spPr bwMode="auto">
        <a:xfrm>
          <a:off x="9105900" y="1990725"/>
          <a:ext cx="0" cy="504825"/>
        </a:xfrm>
        <a:prstGeom prst="rect">
          <a:avLst/>
        </a:prstGeom>
        <a:noFill/>
        <a:ln w="9525">
          <a:noFill/>
          <a:miter lim="800000"/>
          <a:headEnd/>
          <a:tailEnd/>
        </a:ln>
      </xdr:spPr>
    </xdr:sp>
    <xdr:clientData/>
  </xdr:twoCellAnchor>
  <xdr:twoCellAnchor>
    <xdr:from>
      <xdr:col>5</xdr:col>
      <xdr:colOff>571500</xdr:colOff>
      <xdr:row>10</xdr:row>
      <xdr:rowOff>114300</xdr:rowOff>
    </xdr:from>
    <xdr:to>
      <xdr:col>5</xdr:col>
      <xdr:colOff>209550</xdr:colOff>
      <xdr:row>12</xdr:row>
      <xdr:rowOff>104775</xdr:rowOff>
    </xdr:to>
    <xdr:sp macro="" textlink="">
      <xdr:nvSpPr>
        <xdr:cNvPr id="373" name="Rectangle 61"/>
        <xdr:cNvSpPr>
          <a:spLocks noChangeArrowheads="1"/>
        </xdr:cNvSpPr>
      </xdr:nvSpPr>
      <xdr:spPr bwMode="auto">
        <a:xfrm>
          <a:off x="9105900" y="2276475"/>
          <a:ext cx="0" cy="504825"/>
        </a:xfrm>
        <a:prstGeom prst="rect">
          <a:avLst/>
        </a:prstGeom>
        <a:noFill/>
        <a:ln w="9525">
          <a:noFill/>
          <a:miter lim="800000"/>
          <a:headEnd/>
          <a:tailEnd/>
        </a:ln>
      </xdr:spPr>
    </xdr:sp>
    <xdr:clientData/>
  </xdr:twoCellAnchor>
  <xdr:twoCellAnchor>
    <xdr:from>
      <xdr:col>5</xdr:col>
      <xdr:colOff>561975</xdr:colOff>
      <xdr:row>14</xdr:row>
      <xdr:rowOff>66675</xdr:rowOff>
    </xdr:from>
    <xdr:to>
      <xdr:col>5</xdr:col>
      <xdr:colOff>371475</xdr:colOff>
      <xdr:row>16</xdr:row>
      <xdr:rowOff>38100</xdr:rowOff>
    </xdr:to>
    <xdr:sp macro="" textlink="">
      <xdr:nvSpPr>
        <xdr:cNvPr id="374" name="Rectangle 79"/>
        <xdr:cNvSpPr>
          <a:spLocks noChangeArrowheads="1"/>
        </xdr:cNvSpPr>
      </xdr:nvSpPr>
      <xdr:spPr bwMode="auto">
        <a:xfrm>
          <a:off x="9096375" y="3257550"/>
          <a:ext cx="0" cy="485775"/>
        </a:xfrm>
        <a:prstGeom prst="rect">
          <a:avLst/>
        </a:prstGeom>
        <a:noFill/>
        <a:ln w="9525">
          <a:noFill/>
          <a:miter lim="800000"/>
          <a:headEnd/>
          <a:tailEnd/>
        </a:ln>
      </xdr:spPr>
    </xdr:sp>
    <xdr:clientData/>
  </xdr:twoCellAnchor>
  <xdr:twoCellAnchor>
    <xdr:from>
      <xdr:col>5</xdr:col>
      <xdr:colOff>561975</xdr:colOff>
      <xdr:row>15</xdr:row>
      <xdr:rowOff>104775</xdr:rowOff>
    </xdr:from>
    <xdr:to>
      <xdr:col>5</xdr:col>
      <xdr:colOff>114300</xdr:colOff>
      <xdr:row>17</xdr:row>
      <xdr:rowOff>76200</xdr:rowOff>
    </xdr:to>
    <xdr:sp macro="" textlink="">
      <xdr:nvSpPr>
        <xdr:cNvPr id="375" name="Rectangle 85"/>
        <xdr:cNvSpPr>
          <a:spLocks noChangeArrowheads="1"/>
        </xdr:cNvSpPr>
      </xdr:nvSpPr>
      <xdr:spPr bwMode="auto">
        <a:xfrm>
          <a:off x="9096375" y="3552825"/>
          <a:ext cx="0" cy="485775"/>
        </a:xfrm>
        <a:prstGeom prst="rect">
          <a:avLst/>
        </a:prstGeom>
        <a:noFill/>
        <a:ln w="9525">
          <a:noFill/>
          <a:miter lim="800000"/>
          <a:headEnd/>
          <a:tailEnd/>
        </a:ln>
      </xdr:spPr>
    </xdr:sp>
    <xdr:clientData/>
  </xdr:twoCellAnchor>
  <xdr:twoCellAnchor>
    <xdr:from>
      <xdr:col>5</xdr:col>
      <xdr:colOff>571500</xdr:colOff>
      <xdr:row>8</xdr:row>
      <xdr:rowOff>85725</xdr:rowOff>
    </xdr:from>
    <xdr:to>
      <xdr:col>5</xdr:col>
      <xdr:colOff>314325</xdr:colOff>
      <xdr:row>10</xdr:row>
      <xdr:rowOff>76200</xdr:rowOff>
    </xdr:to>
    <xdr:sp macro="" textlink="">
      <xdr:nvSpPr>
        <xdr:cNvPr id="376" name="Rectangle 55"/>
        <xdr:cNvSpPr>
          <a:spLocks noChangeArrowheads="1"/>
        </xdr:cNvSpPr>
      </xdr:nvSpPr>
      <xdr:spPr bwMode="auto">
        <a:xfrm>
          <a:off x="9105900" y="1733550"/>
          <a:ext cx="0" cy="504825"/>
        </a:xfrm>
        <a:prstGeom prst="rect">
          <a:avLst/>
        </a:prstGeom>
        <a:noFill/>
        <a:ln w="9525">
          <a:noFill/>
          <a:miter lim="800000"/>
          <a:headEnd/>
          <a:tailEnd/>
        </a:ln>
      </xdr:spPr>
    </xdr:sp>
    <xdr:clientData/>
  </xdr:twoCellAnchor>
  <xdr:twoCellAnchor>
    <xdr:from>
      <xdr:col>5</xdr:col>
      <xdr:colOff>571500</xdr:colOff>
      <xdr:row>9</xdr:row>
      <xdr:rowOff>114300</xdr:rowOff>
    </xdr:from>
    <xdr:to>
      <xdr:col>5</xdr:col>
      <xdr:colOff>209550</xdr:colOff>
      <xdr:row>11</xdr:row>
      <xdr:rowOff>104775</xdr:rowOff>
    </xdr:to>
    <xdr:sp macro="" textlink="">
      <xdr:nvSpPr>
        <xdr:cNvPr id="377" name="Rectangle 61"/>
        <xdr:cNvSpPr>
          <a:spLocks noChangeArrowheads="1"/>
        </xdr:cNvSpPr>
      </xdr:nvSpPr>
      <xdr:spPr bwMode="auto">
        <a:xfrm>
          <a:off x="9105900" y="2019300"/>
          <a:ext cx="0" cy="504825"/>
        </a:xfrm>
        <a:prstGeom prst="rect">
          <a:avLst/>
        </a:prstGeom>
        <a:noFill/>
        <a:ln w="9525">
          <a:noFill/>
          <a:miter lim="800000"/>
          <a:headEnd/>
          <a:tailEnd/>
        </a:ln>
      </xdr:spPr>
    </xdr:sp>
    <xdr:clientData/>
  </xdr:twoCellAnchor>
  <xdr:twoCellAnchor>
    <xdr:from>
      <xdr:col>5</xdr:col>
      <xdr:colOff>561975</xdr:colOff>
      <xdr:row>13</xdr:row>
      <xdr:rowOff>66675</xdr:rowOff>
    </xdr:from>
    <xdr:to>
      <xdr:col>5</xdr:col>
      <xdr:colOff>371475</xdr:colOff>
      <xdr:row>15</xdr:row>
      <xdr:rowOff>38100</xdr:rowOff>
    </xdr:to>
    <xdr:sp macro="" textlink="">
      <xdr:nvSpPr>
        <xdr:cNvPr id="378" name="Rectangle 79"/>
        <xdr:cNvSpPr>
          <a:spLocks noChangeArrowheads="1"/>
        </xdr:cNvSpPr>
      </xdr:nvSpPr>
      <xdr:spPr bwMode="auto">
        <a:xfrm>
          <a:off x="9096375" y="3000375"/>
          <a:ext cx="0" cy="485775"/>
        </a:xfrm>
        <a:prstGeom prst="rect">
          <a:avLst/>
        </a:prstGeom>
        <a:noFill/>
        <a:ln w="9525">
          <a:noFill/>
          <a:miter lim="800000"/>
          <a:headEnd/>
          <a:tailEnd/>
        </a:ln>
      </xdr:spPr>
    </xdr:sp>
    <xdr:clientData/>
  </xdr:twoCellAnchor>
  <xdr:twoCellAnchor>
    <xdr:from>
      <xdr:col>5</xdr:col>
      <xdr:colOff>561975</xdr:colOff>
      <xdr:row>14</xdr:row>
      <xdr:rowOff>104775</xdr:rowOff>
    </xdr:from>
    <xdr:to>
      <xdr:col>5</xdr:col>
      <xdr:colOff>114300</xdr:colOff>
      <xdr:row>16</xdr:row>
      <xdr:rowOff>76200</xdr:rowOff>
    </xdr:to>
    <xdr:sp macro="" textlink="">
      <xdr:nvSpPr>
        <xdr:cNvPr id="379" name="Rectangle 85"/>
        <xdr:cNvSpPr>
          <a:spLocks noChangeArrowheads="1"/>
        </xdr:cNvSpPr>
      </xdr:nvSpPr>
      <xdr:spPr bwMode="auto">
        <a:xfrm>
          <a:off x="9096375" y="3295650"/>
          <a:ext cx="0" cy="485775"/>
        </a:xfrm>
        <a:prstGeom prst="rect">
          <a:avLst/>
        </a:prstGeom>
        <a:noFill/>
        <a:ln w="9525">
          <a:noFill/>
          <a:miter lim="800000"/>
          <a:headEnd/>
          <a:tailEnd/>
        </a:ln>
      </xdr:spPr>
    </xdr:sp>
    <xdr:clientData/>
  </xdr:twoCellAnchor>
  <xdr:twoCellAnchor>
    <xdr:from>
      <xdr:col>5</xdr:col>
      <xdr:colOff>571500</xdr:colOff>
      <xdr:row>15</xdr:row>
      <xdr:rowOff>133350</xdr:rowOff>
    </xdr:from>
    <xdr:to>
      <xdr:col>5</xdr:col>
      <xdr:colOff>209550</xdr:colOff>
      <xdr:row>17</xdr:row>
      <xdr:rowOff>114300</xdr:rowOff>
    </xdr:to>
    <xdr:sp macro="" textlink="">
      <xdr:nvSpPr>
        <xdr:cNvPr id="380" name="Rectangle 91"/>
        <xdr:cNvSpPr>
          <a:spLocks noChangeArrowheads="1"/>
        </xdr:cNvSpPr>
      </xdr:nvSpPr>
      <xdr:spPr bwMode="auto">
        <a:xfrm>
          <a:off x="9105900" y="3581400"/>
          <a:ext cx="0" cy="495300"/>
        </a:xfrm>
        <a:prstGeom prst="rect">
          <a:avLst/>
        </a:prstGeom>
        <a:noFill/>
        <a:ln w="9525">
          <a:noFill/>
          <a:miter lim="800000"/>
          <a:headEnd/>
          <a:tailEnd/>
        </a:ln>
      </xdr:spPr>
    </xdr:sp>
    <xdr:clientData/>
  </xdr:twoCellAnchor>
  <xdr:twoCellAnchor>
    <xdr:from>
      <xdr:col>5</xdr:col>
      <xdr:colOff>571500</xdr:colOff>
      <xdr:row>9</xdr:row>
      <xdr:rowOff>85725</xdr:rowOff>
    </xdr:from>
    <xdr:to>
      <xdr:col>5</xdr:col>
      <xdr:colOff>314325</xdr:colOff>
      <xdr:row>11</xdr:row>
      <xdr:rowOff>76200</xdr:rowOff>
    </xdr:to>
    <xdr:sp macro="" textlink="">
      <xdr:nvSpPr>
        <xdr:cNvPr id="381" name="Rectangle 55"/>
        <xdr:cNvSpPr>
          <a:spLocks noChangeArrowheads="1"/>
        </xdr:cNvSpPr>
      </xdr:nvSpPr>
      <xdr:spPr bwMode="auto">
        <a:xfrm>
          <a:off x="9105900" y="1990725"/>
          <a:ext cx="0" cy="504825"/>
        </a:xfrm>
        <a:prstGeom prst="rect">
          <a:avLst/>
        </a:prstGeom>
        <a:noFill/>
        <a:ln w="9525">
          <a:noFill/>
          <a:miter lim="800000"/>
          <a:headEnd/>
          <a:tailEnd/>
        </a:ln>
      </xdr:spPr>
    </xdr:sp>
    <xdr:clientData/>
  </xdr:twoCellAnchor>
  <xdr:twoCellAnchor>
    <xdr:from>
      <xdr:col>5</xdr:col>
      <xdr:colOff>571500</xdr:colOff>
      <xdr:row>10</xdr:row>
      <xdr:rowOff>114300</xdr:rowOff>
    </xdr:from>
    <xdr:to>
      <xdr:col>5</xdr:col>
      <xdr:colOff>209550</xdr:colOff>
      <xdr:row>12</xdr:row>
      <xdr:rowOff>104775</xdr:rowOff>
    </xdr:to>
    <xdr:sp macro="" textlink="">
      <xdr:nvSpPr>
        <xdr:cNvPr id="382" name="Rectangle 61"/>
        <xdr:cNvSpPr>
          <a:spLocks noChangeArrowheads="1"/>
        </xdr:cNvSpPr>
      </xdr:nvSpPr>
      <xdr:spPr bwMode="auto">
        <a:xfrm>
          <a:off x="9105900" y="2276475"/>
          <a:ext cx="0" cy="504825"/>
        </a:xfrm>
        <a:prstGeom prst="rect">
          <a:avLst/>
        </a:prstGeom>
        <a:noFill/>
        <a:ln w="9525">
          <a:noFill/>
          <a:miter lim="800000"/>
          <a:headEnd/>
          <a:tailEnd/>
        </a:ln>
      </xdr:spPr>
    </xdr:sp>
    <xdr:clientData/>
  </xdr:twoCellAnchor>
  <xdr:twoCellAnchor>
    <xdr:from>
      <xdr:col>5</xdr:col>
      <xdr:colOff>561975</xdr:colOff>
      <xdr:row>14</xdr:row>
      <xdr:rowOff>66675</xdr:rowOff>
    </xdr:from>
    <xdr:to>
      <xdr:col>5</xdr:col>
      <xdr:colOff>371475</xdr:colOff>
      <xdr:row>16</xdr:row>
      <xdr:rowOff>38100</xdr:rowOff>
    </xdr:to>
    <xdr:sp macro="" textlink="">
      <xdr:nvSpPr>
        <xdr:cNvPr id="383" name="Rectangle 79"/>
        <xdr:cNvSpPr>
          <a:spLocks noChangeArrowheads="1"/>
        </xdr:cNvSpPr>
      </xdr:nvSpPr>
      <xdr:spPr bwMode="auto">
        <a:xfrm>
          <a:off x="9096375" y="3257550"/>
          <a:ext cx="0" cy="485775"/>
        </a:xfrm>
        <a:prstGeom prst="rect">
          <a:avLst/>
        </a:prstGeom>
        <a:noFill/>
        <a:ln w="9525">
          <a:noFill/>
          <a:miter lim="800000"/>
          <a:headEnd/>
          <a:tailEnd/>
        </a:ln>
      </xdr:spPr>
    </xdr:sp>
    <xdr:clientData/>
  </xdr:twoCellAnchor>
  <xdr:twoCellAnchor>
    <xdr:from>
      <xdr:col>5</xdr:col>
      <xdr:colOff>561975</xdr:colOff>
      <xdr:row>15</xdr:row>
      <xdr:rowOff>104775</xdr:rowOff>
    </xdr:from>
    <xdr:to>
      <xdr:col>5</xdr:col>
      <xdr:colOff>114300</xdr:colOff>
      <xdr:row>17</xdr:row>
      <xdr:rowOff>76200</xdr:rowOff>
    </xdr:to>
    <xdr:sp macro="" textlink="">
      <xdr:nvSpPr>
        <xdr:cNvPr id="384" name="Rectangle 85"/>
        <xdr:cNvSpPr>
          <a:spLocks noChangeArrowheads="1"/>
        </xdr:cNvSpPr>
      </xdr:nvSpPr>
      <xdr:spPr bwMode="auto">
        <a:xfrm>
          <a:off x="9096375" y="3552825"/>
          <a:ext cx="0" cy="485775"/>
        </a:xfrm>
        <a:prstGeom prst="rect">
          <a:avLst/>
        </a:prstGeom>
        <a:noFill/>
        <a:ln w="9525">
          <a:noFill/>
          <a:miter lim="800000"/>
          <a:headEnd/>
          <a:tailEnd/>
        </a:ln>
      </xdr:spPr>
    </xdr:sp>
    <xdr:clientData/>
  </xdr:twoCellAnchor>
  <xdr:twoCellAnchor>
    <xdr:from>
      <xdr:col>5</xdr:col>
      <xdr:colOff>571500</xdr:colOff>
      <xdr:row>8</xdr:row>
      <xdr:rowOff>85725</xdr:rowOff>
    </xdr:from>
    <xdr:to>
      <xdr:col>5</xdr:col>
      <xdr:colOff>314325</xdr:colOff>
      <xdr:row>10</xdr:row>
      <xdr:rowOff>76200</xdr:rowOff>
    </xdr:to>
    <xdr:sp macro="" textlink="">
      <xdr:nvSpPr>
        <xdr:cNvPr id="385" name="Rectangle 55"/>
        <xdr:cNvSpPr>
          <a:spLocks noChangeArrowheads="1"/>
        </xdr:cNvSpPr>
      </xdr:nvSpPr>
      <xdr:spPr bwMode="auto">
        <a:xfrm>
          <a:off x="9105900" y="1733550"/>
          <a:ext cx="0" cy="504825"/>
        </a:xfrm>
        <a:prstGeom prst="rect">
          <a:avLst/>
        </a:prstGeom>
        <a:noFill/>
        <a:ln w="9525">
          <a:noFill/>
          <a:miter lim="800000"/>
          <a:headEnd/>
          <a:tailEnd/>
        </a:ln>
      </xdr:spPr>
    </xdr:sp>
    <xdr:clientData/>
  </xdr:twoCellAnchor>
  <xdr:twoCellAnchor>
    <xdr:from>
      <xdr:col>5</xdr:col>
      <xdr:colOff>571500</xdr:colOff>
      <xdr:row>9</xdr:row>
      <xdr:rowOff>114300</xdr:rowOff>
    </xdr:from>
    <xdr:to>
      <xdr:col>5</xdr:col>
      <xdr:colOff>209550</xdr:colOff>
      <xdr:row>11</xdr:row>
      <xdr:rowOff>104775</xdr:rowOff>
    </xdr:to>
    <xdr:sp macro="" textlink="">
      <xdr:nvSpPr>
        <xdr:cNvPr id="386" name="Rectangle 61"/>
        <xdr:cNvSpPr>
          <a:spLocks noChangeArrowheads="1"/>
        </xdr:cNvSpPr>
      </xdr:nvSpPr>
      <xdr:spPr bwMode="auto">
        <a:xfrm>
          <a:off x="9105900" y="2019300"/>
          <a:ext cx="0" cy="504825"/>
        </a:xfrm>
        <a:prstGeom prst="rect">
          <a:avLst/>
        </a:prstGeom>
        <a:noFill/>
        <a:ln w="9525">
          <a:noFill/>
          <a:miter lim="800000"/>
          <a:headEnd/>
          <a:tailEnd/>
        </a:ln>
      </xdr:spPr>
    </xdr:sp>
    <xdr:clientData/>
  </xdr:twoCellAnchor>
  <xdr:twoCellAnchor>
    <xdr:from>
      <xdr:col>5</xdr:col>
      <xdr:colOff>561975</xdr:colOff>
      <xdr:row>13</xdr:row>
      <xdr:rowOff>66675</xdr:rowOff>
    </xdr:from>
    <xdr:to>
      <xdr:col>5</xdr:col>
      <xdr:colOff>371475</xdr:colOff>
      <xdr:row>15</xdr:row>
      <xdr:rowOff>38100</xdr:rowOff>
    </xdr:to>
    <xdr:sp macro="" textlink="">
      <xdr:nvSpPr>
        <xdr:cNvPr id="387" name="Rectangle 79"/>
        <xdr:cNvSpPr>
          <a:spLocks noChangeArrowheads="1"/>
        </xdr:cNvSpPr>
      </xdr:nvSpPr>
      <xdr:spPr bwMode="auto">
        <a:xfrm>
          <a:off x="9096375" y="3000375"/>
          <a:ext cx="0" cy="485775"/>
        </a:xfrm>
        <a:prstGeom prst="rect">
          <a:avLst/>
        </a:prstGeom>
        <a:noFill/>
        <a:ln w="9525">
          <a:noFill/>
          <a:miter lim="800000"/>
          <a:headEnd/>
          <a:tailEnd/>
        </a:ln>
      </xdr:spPr>
    </xdr:sp>
    <xdr:clientData/>
  </xdr:twoCellAnchor>
  <xdr:twoCellAnchor>
    <xdr:from>
      <xdr:col>5</xdr:col>
      <xdr:colOff>561975</xdr:colOff>
      <xdr:row>14</xdr:row>
      <xdr:rowOff>104775</xdr:rowOff>
    </xdr:from>
    <xdr:to>
      <xdr:col>5</xdr:col>
      <xdr:colOff>114300</xdr:colOff>
      <xdr:row>16</xdr:row>
      <xdr:rowOff>76200</xdr:rowOff>
    </xdr:to>
    <xdr:sp macro="" textlink="">
      <xdr:nvSpPr>
        <xdr:cNvPr id="388" name="Rectangle 85"/>
        <xdr:cNvSpPr>
          <a:spLocks noChangeArrowheads="1"/>
        </xdr:cNvSpPr>
      </xdr:nvSpPr>
      <xdr:spPr bwMode="auto">
        <a:xfrm>
          <a:off x="9096375" y="3295650"/>
          <a:ext cx="0" cy="485775"/>
        </a:xfrm>
        <a:prstGeom prst="rect">
          <a:avLst/>
        </a:prstGeom>
        <a:noFill/>
        <a:ln w="9525">
          <a:noFill/>
          <a:miter lim="800000"/>
          <a:headEnd/>
          <a:tailEnd/>
        </a:ln>
      </xdr:spPr>
    </xdr:sp>
    <xdr:clientData/>
  </xdr:twoCellAnchor>
  <xdr:twoCellAnchor>
    <xdr:from>
      <xdr:col>5</xdr:col>
      <xdr:colOff>571500</xdr:colOff>
      <xdr:row>15</xdr:row>
      <xdr:rowOff>133350</xdr:rowOff>
    </xdr:from>
    <xdr:to>
      <xdr:col>5</xdr:col>
      <xdr:colOff>209550</xdr:colOff>
      <xdr:row>17</xdr:row>
      <xdr:rowOff>114300</xdr:rowOff>
    </xdr:to>
    <xdr:sp macro="" textlink="">
      <xdr:nvSpPr>
        <xdr:cNvPr id="389" name="Rectangle 91"/>
        <xdr:cNvSpPr>
          <a:spLocks noChangeArrowheads="1"/>
        </xdr:cNvSpPr>
      </xdr:nvSpPr>
      <xdr:spPr bwMode="auto">
        <a:xfrm>
          <a:off x="9105900" y="3581400"/>
          <a:ext cx="0" cy="495300"/>
        </a:xfrm>
        <a:prstGeom prst="rect">
          <a:avLst/>
        </a:prstGeom>
        <a:noFill/>
        <a:ln w="9525">
          <a:noFill/>
          <a:miter lim="800000"/>
          <a:headEnd/>
          <a:tailEnd/>
        </a:ln>
      </xdr:spPr>
    </xdr:sp>
    <xdr:clientData/>
  </xdr:twoCellAnchor>
  <xdr:twoCellAnchor>
    <xdr:from>
      <xdr:col>5</xdr:col>
      <xdr:colOff>571500</xdr:colOff>
      <xdr:row>9</xdr:row>
      <xdr:rowOff>85725</xdr:rowOff>
    </xdr:from>
    <xdr:to>
      <xdr:col>5</xdr:col>
      <xdr:colOff>314325</xdr:colOff>
      <xdr:row>11</xdr:row>
      <xdr:rowOff>76200</xdr:rowOff>
    </xdr:to>
    <xdr:sp macro="" textlink="">
      <xdr:nvSpPr>
        <xdr:cNvPr id="390" name="Rectangle 55"/>
        <xdr:cNvSpPr>
          <a:spLocks noChangeArrowheads="1"/>
        </xdr:cNvSpPr>
      </xdr:nvSpPr>
      <xdr:spPr bwMode="auto">
        <a:xfrm>
          <a:off x="9105900" y="1990725"/>
          <a:ext cx="0" cy="504825"/>
        </a:xfrm>
        <a:prstGeom prst="rect">
          <a:avLst/>
        </a:prstGeom>
        <a:noFill/>
        <a:ln w="9525">
          <a:noFill/>
          <a:miter lim="800000"/>
          <a:headEnd/>
          <a:tailEnd/>
        </a:ln>
      </xdr:spPr>
    </xdr:sp>
    <xdr:clientData/>
  </xdr:twoCellAnchor>
  <xdr:twoCellAnchor>
    <xdr:from>
      <xdr:col>5</xdr:col>
      <xdr:colOff>571500</xdr:colOff>
      <xdr:row>10</xdr:row>
      <xdr:rowOff>114300</xdr:rowOff>
    </xdr:from>
    <xdr:to>
      <xdr:col>5</xdr:col>
      <xdr:colOff>209550</xdr:colOff>
      <xdr:row>12</xdr:row>
      <xdr:rowOff>104775</xdr:rowOff>
    </xdr:to>
    <xdr:sp macro="" textlink="">
      <xdr:nvSpPr>
        <xdr:cNvPr id="391" name="Rectangle 61"/>
        <xdr:cNvSpPr>
          <a:spLocks noChangeArrowheads="1"/>
        </xdr:cNvSpPr>
      </xdr:nvSpPr>
      <xdr:spPr bwMode="auto">
        <a:xfrm>
          <a:off x="9105900" y="2276475"/>
          <a:ext cx="0" cy="504825"/>
        </a:xfrm>
        <a:prstGeom prst="rect">
          <a:avLst/>
        </a:prstGeom>
        <a:noFill/>
        <a:ln w="9525">
          <a:noFill/>
          <a:miter lim="800000"/>
          <a:headEnd/>
          <a:tailEnd/>
        </a:ln>
      </xdr:spPr>
    </xdr:sp>
    <xdr:clientData/>
  </xdr:twoCellAnchor>
  <xdr:twoCellAnchor>
    <xdr:from>
      <xdr:col>5</xdr:col>
      <xdr:colOff>561975</xdr:colOff>
      <xdr:row>14</xdr:row>
      <xdr:rowOff>66675</xdr:rowOff>
    </xdr:from>
    <xdr:to>
      <xdr:col>5</xdr:col>
      <xdr:colOff>371475</xdr:colOff>
      <xdr:row>16</xdr:row>
      <xdr:rowOff>38100</xdr:rowOff>
    </xdr:to>
    <xdr:sp macro="" textlink="">
      <xdr:nvSpPr>
        <xdr:cNvPr id="392" name="Rectangle 79"/>
        <xdr:cNvSpPr>
          <a:spLocks noChangeArrowheads="1"/>
        </xdr:cNvSpPr>
      </xdr:nvSpPr>
      <xdr:spPr bwMode="auto">
        <a:xfrm>
          <a:off x="9096375" y="3257550"/>
          <a:ext cx="0" cy="485775"/>
        </a:xfrm>
        <a:prstGeom prst="rect">
          <a:avLst/>
        </a:prstGeom>
        <a:noFill/>
        <a:ln w="9525">
          <a:noFill/>
          <a:miter lim="800000"/>
          <a:headEnd/>
          <a:tailEnd/>
        </a:ln>
      </xdr:spPr>
    </xdr:sp>
    <xdr:clientData/>
  </xdr:twoCellAnchor>
  <xdr:twoCellAnchor>
    <xdr:from>
      <xdr:col>5</xdr:col>
      <xdr:colOff>561975</xdr:colOff>
      <xdr:row>15</xdr:row>
      <xdr:rowOff>104775</xdr:rowOff>
    </xdr:from>
    <xdr:to>
      <xdr:col>5</xdr:col>
      <xdr:colOff>114300</xdr:colOff>
      <xdr:row>17</xdr:row>
      <xdr:rowOff>76200</xdr:rowOff>
    </xdr:to>
    <xdr:sp macro="" textlink="">
      <xdr:nvSpPr>
        <xdr:cNvPr id="393" name="Rectangle 85"/>
        <xdr:cNvSpPr>
          <a:spLocks noChangeArrowheads="1"/>
        </xdr:cNvSpPr>
      </xdr:nvSpPr>
      <xdr:spPr bwMode="auto">
        <a:xfrm>
          <a:off x="9096375" y="3552825"/>
          <a:ext cx="0" cy="485775"/>
        </a:xfrm>
        <a:prstGeom prst="rect">
          <a:avLst/>
        </a:prstGeom>
        <a:noFill/>
        <a:ln w="9525">
          <a:noFill/>
          <a:miter lim="800000"/>
          <a:headEnd/>
          <a:tailEnd/>
        </a:ln>
      </xdr:spPr>
    </xdr:sp>
    <xdr:clientData/>
  </xdr:twoCellAnchor>
  <xdr:twoCellAnchor>
    <xdr:from>
      <xdr:col>5</xdr:col>
      <xdr:colOff>571500</xdr:colOff>
      <xdr:row>12</xdr:row>
      <xdr:rowOff>114300</xdr:rowOff>
    </xdr:from>
    <xdr:to>
      <xdr:col>5</xdr:col>
      <xdr:colOff>209550</xdr:colOff>
      <xdr:row>14</xdr:row>
      <xdr:rowOff>104775</xdr:rowOff>
    </xdr:to>
    <xdr:sp macro="" textlink="">
      <xdr:nvSpPr>
        <xdr:cNvPr id="394" name="Rectangle 61"/>
        <xdr:cNvSpPr>
          <a:spLocks noChangeArrowheads="1"/>
        </xdr:cNvSpPr>
      </xdr:nvSpPr>
      <xdr:spPr bwMode="auto">
        <a:xfrm>
          <a:off x="9105900" y="2790825"/>
          <a:ext cx="0" cy="504825"/>
        </a:xfrm>
        <a:prstGeom prst="rect">
          <a:avLst/>
        </a:prstGeom>
        <a:noFill/>
        <a:ln w="9525">
          <a:noFill/>
          <a:miter lim="800000"/>
          <a:headEnd/>
          <a:tailEnd/>
        </a:ln>
      </xdr:spPr>
    </xdr:sp>
    <xdr:clientData/>
  </xdr:twoCellAnchor>
  <xdr:twoCellAnchor>
    <xdr:from>
      <xdr:col>5</xdr:col>
      <xdr:colOff>571500</xdr:colOff>
      <xdr:row>12</xdr:row>
      <xdr:rowOff>114300</xdr:rowOff>
    </xdr:from>
    <xdr:to>
      <xdr:col>5</xdr:col>
      <xdr:colOff>209550</xdr:colOff>
      <xdr:row>14</xdr:row>
      <xdr:rowOff>104775</xdr:rowOff>
    </xdr:to>
    <xdr:sp macro="" textlink="">
      <xdr:nvSpPr>
        <xdr:cNvPr id="395" name="Rectangle 61"/>
        <xdr:cNvSpPr>
          <a:spLocks noChangeArrowheads="1"/>
        </xdr:cNvSpPr>
      </xdr:nvSpPr>
      <xdr:spPr bwMode="auto">
        <a:xfrm>
          <a:off x="9105900" y="2790825"/>
          <a:ext cx="0" cy="504825"/>
        </a:xfrm>
        <a:prstGeom prst="rect">
          <a:avLst/>
        </a:prstGeom>
        <a:noFill/>
        <a:ln w="9525">
          <a:noFill/>
          <a:miter lim="800000"/>
          <a:headEnd/>
          <a:tailEnd/>
        </a:ln>
      </xdr:spPr>
    </xdr:sp>
    <xdr:clientData/>
  </xdr:twoCellAnchor>
  <xdr:twoCellAnchor>
    <xdr:from>
      <xdr:col>5</xdr:col>
      <xdr:colOff>571500</xdr:colOff>
      <xdr:row>12</xdr:row>
      <xdr:rowOff>114300</xdr:rowOff>
    </xdr:from>
    <xdr:to>
      <xdr:col>5</xdr:col>
      <xdr:colOff>209550</xdr:colOff>
      <xdr:row>14</xdr:row>
      <xdr:rowOff>104775</xdr:rowOff>
    </xdr:to>
    <xdr:sp macro="" textlink="">
      <xdr:nvSpPr>
        <xdr:cNvPr id="396" name="Rectangle 61"/>
        <xdr:cNvSpPr>
          <a:spLocks noChangeArrowheads="1"/>
        </xdr:cNvSpPr>
      </xdr:nvSpPr>
      <xdr:spPr bwMode="auto">
        <a:xfrm>
          <a:off x="9105900" y="2790825"/>
          <a:ext cx="0" cy="504825"/>
        </a:xfrm>
        <a:prstGeom prst="rect">
          <a:avLst/>
        </a:prstGeom>
        <a:noFill/>
        <a:ln w="9525">
          <a:noFill/>
          <a:miter lim="800000"/>
          <a:headEnd/>
          <a:tailEnd/>
        </a:ln>
      </xdr:spPr>
    </xdr:sp>
    <xdr:clientData/>
  </xdr:twoCellAnchor>
  <xdr:twoCellAnchor>
    <xdr:from>
      <xdr:col>5</xdr:col>
      <xdr:colOff>571500</xdr:colOff>
      <xdr:row>12</xdr:row>
      <xdr:rowOff>114300</xdr:rowOff>
    </xdr:from>
    <xdr:to>
      <xdr:col>5</xdr:col>
      <xdr:colOff>209550</xdr:colOff>
      <xdr:row>14</xdr:row>
      <xdr:rowOff>104775</xdr:rowOff>
    </xdr:to>
    <xdr:sp macro="" textlink="">
      <xdr:nvSpPr>
        <xdr:cNvPr id="397" name="Rectangle 61"/>
        <xdr:cNvSpPr>
          <a:spLocks noChangeArrowheads="1"/>
        </xdr:cNvSpPr>
      </xdr:nvSpPr>
      <xdr:spPr bwMode="auto">
        <a:xfrm>
          <a:off x="9105900" y="2790825"/>
          <a:ext cx="0" cy="504825"/>
        </a:xfrm>
        <a:prstGeom prst="rect">
          <a:avLst/>
        </a:prstGeom>
        <a:noFill/>
        <a:ln w="9525">
          <a:noFill/>
          <a:miter lim="800000"/>
          <a:headEnd/>
          <a:tailEnd/>
        </a:ln>
      </xdr:spPr>
    </xdr:sp>
    <xdr:clientData/>
  </xdr:twoCellAnchor>
  <xdr:twoCellAnchor>
    <xdr:from>
      <xdr:col>5</xdr:col>
      <xdr:colOff>571500</xdr:colOff>
      <xdr:row>13</xdr:row>
      <xdr:rowOff>114300</xdr:rowOff>
    </xdr:from>
    <xdr:to>
      <xdr:col>5</xdr:col>
      <xdr:colOff>209550</xdr:colOff>
      <xdr:row>15</xdr:row>
      <xdr:rowOff>104775</xdr:rowOff>
    </xdr:to>
    <xdr:sp macro="" textlink="">
      <xdr:nvSpPr>
        <xdr:cNvPr id="398" name="Rectangle 61"/>
        <xdr:cNvSpPr>
          <a:spLocks noChangeArrowheads="1"/>
        </xdr:cNvSpPr>
      </xdr:nvSpPr>
      <xdr:spPr bwMode="auto">
        <a:xfrm>
          <a:off x="9105900" y="3048000"/>
          <a:ext cx="0" cy="504825"/>
        </a:xfrm>
        <a:prstGeom prst="rect">
          <a:avLst/>
        </a:prstGeom>
        <a:noFill/>
        <a:ln w="9525">
          <a:noFill/>
          <a:miter lim="800000"/>
          <a:headEnd/>
          <a:tailEnd/>
        </a:ln>
      </xdr:spPr>
    </xdr:sp>
    <xdr:clientData/>
  </xdr:twoCellAnchor>
  <xdr:twoCellAnchor>
    <xdr:from>
      <xdr:col>5</xdr:col>
      <xdr:colOff>571500</xdr:colOff>
      <xdr:row>13</xdr:row>
      <xdr:rowOff>114300</xdr:rowOff>
    </xdr:from>
    <xdr:to>
      <xdr:col>5</xdr:col>
      <xdr:colOff>209550</xdr:colOff>
      <xdr:row>15</xdr:row>
      <xdr:rowOff>104775</xdr:rowOff>
    </xdr:to>
    <xdr:sp macro="" textlink="">
      <xdr:nvSpPr>
        <xdr:cNvPr id="399" name="Rectangle 61"/>
        <xdr:cNvSpPr>
          <a:spLocks noChangeArrowheads="1"/>
        </xdr:cNvSpPr>
      </xdr:nvSpPr>
      <xdr:spPr bwMode="auto">
        <a:xfrm>
          <a:off x="9105900" y="3048000"/>
          <a:ext cx="0" cy="504825"/>
        </a:xfrm>
        <a:prstGeom prst="rect">
          <a:avLst/>
        </a:prstGeom>
        <a:noFill/>
        <a:ln w="9525">
          <a:noFill/>
          <a:miter lim="800000"/>
          <a:headEnd/>
          <a:tailEnd/>
        </a:ln>
      </xdr:spPr>
    </xdr:sp>
    <xdr:clientData/>
  </xdr:twoCellAnchor>
  <xdr:twoCellAnchor>
    <xdr:from>
      <xdr:col>5</xdr:col>
      <xdr:colOff>571500</xdr:colOff>
      <xdr:row>13</xdr:row>
      <xdr:rowOff>114300</xdr:rowOff>
    </xdr:from>
    <xdr:to>
      <xdr:col>5</xdr:col>
      <xdr:colOff>209550</xdr:colOff>
      <xdr:row>15</xdr:row>
      <xdr:rowOff>104775</xdr:rowOff>
    </xdr:to>
    <xdr:sp macro="" textlink="">
      <xdr:nvSpPr>
        <xdr:cNvPr id="400" name="Rectangle 61"/>
        <xdr:cNvSpPr>
          <a:spLocks noChangeArrowheads="1"/>
        </xdr:cNvSpPr>
      </xdr:nvSpPr>
      <xdr:spPr bwMode="auto">
        <a:xfrm>
          <a:off x="9105900" y="3048000"/>
          <a:ext cx="0" cy="504825"/>
        </a:xfrm>
        <a:prstGeom prst="rect">
          <a:avLst/>
        </a:prstGeom>
        <a:noFill/>
        <a:ln w="9525">
          <a:noFill/>
          <a:miter lim="800000"/>
          <a:headEnd/>
          <a:tailEnd/>
        </a:ln>
      </xdr:spPr>
    </xdr:sp>
    <xdr:clientData/>
  </xdr:twoCellAnchor>
  <xdr:twoCellAnchor>
    <xdr:from>
      <xdr:col>5</xdr:col>
      <xdr:colOff>571500</xdr:colOff>
      <xdr:row>13</xdr:row>
      <xdr:rowOff>114300</xdr:rowOff>
    </xdr:from>
    <xdr:to>
      <xdr:col>5</xdr:col>
      <xdr:colOff>209550</xdr:colOff>
      <xdr:row>15</xdr:row>
      <xdr:rowOff>104775</xdr:rowOff>
    </xdr:to>
    <xdr:sp macro="" textlink="">
      <xdr:nvSpPr>
        <xdr:cNvPr id="401" name="Rectangle 61"/>
        <xdr:cNvSpPr>
          <a:spLocks noChangeArrowheads="1"/>
        </xdr:cNvSpPr>
      </xdr:nvSpPr>
      <xdr:spPr bwMode="auto">
        <a:xfrm>
          <a:off x="9105900" y="3048000"/>
          <a:ext cx="0" cy="504825"/>
        </a:xfrm>
        <a:prstGeom prst="rect">
          <a:avLst/>
        </a:prstGeom>
        <a:noFill/>
        <a:ln w="9525">
          <a:noFill/>
          <a:miter lim="800000"/>
          <a:headEnd/>
          <a:tailEnd/>
        </a:ln>
      </xdr:spPr>
    </xdr:sp>
    <xdr:clientData/>
  </xdr:twoCellAnchor>
  <xdr:twoCellAnchor>
    <xdr:from>
      <xdr:col>5</xdr:col>
      <xdr:colOff>571500</xdr:colOff>
      <xdr:row>14</xdr:row>
      <xdr:rowOff>114300</xdr:rowOff>
    </xdr:from>
    <xdr:to>
      <xdr:col>5</xdr:col>
      <xdr:colOff>209550</xdr:colOff>
      <xdr:row>16</xdr:row>
      <xdr:rowOff>104775</xdr:rowOff>
    </xdr:to>
    <xdr:sp macro="" textlink="">
      <xdr:nvSpPr>
        <xdr:cNvPr id="402" name="Rectangle 61"/>
        <xdr:cNvSpPr>
          <a:spLocks noChangeArrowheads="1"/>
        </xdr:cNvSpPr>
      </xdr:nvSpPr>
      <xdr:spPr bwMode="auto">
        <a:xfrm>
          <a:off x="9105900" y="3305175"/>
          <a:ext cx="0" cy="504825"/>
        </a:xfrm>
        <a:prstGeom prst="rect">
          <a:avLst/>
        </a:prstGeom>
        <a:noFill/>
        <a:ln w="9525">
          <a:noFill/>
          <a:miter lim="800000"/>
          <a:headEnd/>
          <a:tailEnd/>
        </a:ln>
      </xdr:spPr>
    </xdr:sp>
    <xdr:clientData/>
  </xdr:twoCellAnchor>
  <xdr:twoCellAnchor>
    <xdr:from>
      <xdr:col>5</xdr:col>
      <xdr:colOff>571500</xdr:colOff>
      <xdr:row>14</xdr:row>
      <xdr:rowOff>114300</xdr:rowOff>
    </xdr:from>
    <xdr:to>
      <xdr:col>5</xdr:col>
      <xdr:colOff>209550</xdr:colOff>
      <xdr:row>16</xdr:row>
      <xdr:rowOff>104775</xdr:rowOff>
    </xdr:to>
    <xdr:sp macro="" textlink="">
      <xdr:nvSpPr>
        <xdr:cNvPr id="403" name="Rectangle 61"/>
        <xdr:cNvSpPr>
          <a:spLocks noChangeArrowheads="1"/>
        </xdr:cNvSpPr>
      </xdr:nvSpPr>
      <xdr:spPr bwMode="auto">
        <a:xfrm>
          <a:off x="9105900" y="3305175"/>
          <a:ext cx="0" cy="504825"/>
        </a:xfrm>
        <a:prstGeom prst="rect">
          <a:avLst/>
        </a:prstGeom>
        <a:noFill/>
        <a:ln w="9525">
          <a:noFill/>
          <a:miter lim="800000"/>
          <a:headEnd/>
          <a:tailEnd/>
        </a:ln>
      </xdr:spPr>
    </xdr:sp>
    <xdr:clientData/>
  </xdr:twoCellAnchor>
  <xdr:twoCellAnchor>
    <xdr:from>
      <xdr:col>5</xdr:col>
      <xdr:colOff>571500</xdr:colOff>
      <xdr:row>14</xdr:row>
      <xdr:rowOff>114300</xdr:rowOff>
    </xdr:from>
    <xdr:to>
      <xdr:col>5</xdr:col>
      <xdr:colOff>209550</xdr:colOff>
      <xdr:row>16</xdr:row>
      <xdr:rowOff>104775</xdr:rowOff>
    </xdr:to>
    <xdr:sp macro="" textlink="">
      <xdr:nvSpPr>
        <xdr:cNvPr id="404" name="Rectangle 61"/>
        <xdr:cNvSpPr>
          <a:spLocks noChangeArrowheads="1"/>
        </xdr:cNvSpPr>
      </xdr:nvSpPr>
      <xdr:spPr bwMode="auto">
        <a:xfrm>
          <a:off x="9105900" y="3305175"/>
          <a:ext cx="0" cy="504825"/>
        </a:xfrm>
        <a:prstGeom prst="rect">
          <a:avLst/>
        </a:prstGeom>
        <a:noFill/>
        <a:ln w="9525">
          <a:noFill/>
          <a:miter lim="800000"/>
          <a:headEnd/>
          <a:tailEnd/>
        </a:ln>
      </xdr:spPr>
    </xdr:sp>
    <xdr:clientData/>
  </xdr:twoCellAnchor>
  <xdr:twoCellAnchor>
    <xdr:from>
      <xdr:col>5</xdr:col>
      <xdr:colOff>571500</xdr:colOff>
      <xdr:row>14</xdr:row>
      <xdr:rowOff>114300</xdr:rowOff>
    </xdr:from>
    <xdr:to>
      <xdr:col>5</xdr:col>
      <xdr:colOff>209550</xdr:colOff>
      <xdr:row>16</xdr:row>
      <xdr:rowOff>104775</xdr:rowOff>
    </xdr:to>
    <xdr:sp macro="" textlink="">
      <xdr:nvSpPr>
        <xdr:cNvPr id="405" name="Rectangle 61"/>
        <xdr:cNvSpPr>
          <a:spLocks noChangeArrowheads="1"/>
        </xdr:cNvSpPr>
      </xdr:nvSpPr>
      <xdr:spPr bwMode="auto">
        <a:xfrm>
          <a:off x="9105900" y="3305175"/>
          <a:ext cx="0" cy="504825"/>
        </a:xfrm>
        <a:prstGeom prst="rect">
          <a:avLst/>
        </a:prstGeom>
        <a:noFill/>
        <a:ln w="9525">
          <a:noFill/>
          <a:miter lim="800000"/>
          <a:headEnd/>
          <a:tailEnd/>
        </a:ln>
      </xdr:spPr>
    </xdr:sp>
    <xdr:clientData/>
  </xdr:twoCellAnchor>
  <xdr:twoCellAnchor>
    <xdr:from>
      <xdr:col>5</xdr:col>
      <xdr:colOff>571500</xdr:colOff>
      <xdr:row>12</xdr:row>
      <xdr:rowOff>114300</xdr:rowOff>
    </xdr:from>
    <xdr:to>
      <xdr:col>5</xdr:col>
      <xdr:colOff>209550</xdr:colOff>
      <xdr:row>14</xdr:row>
      <xdr:rowOff>104775</xdr:rowOff>
    </xdr:to>
    <xdr:sp macro="" textlink="">
      <xdr:nvSpPr>
        <xdr:cNvPr id="406" name="Rectangle 61"/>
        <xdr:cNvSpPr>
          <a:spLocks noChangeArrowheads="1"/>
        </xdr:cNvSpPr>
      </xdr:nvSpPr>
      <xdr:spPr bwMode="auto">
        <a:xfrm>
          <a:off x="9105900" y="2790825"/>
          <a:ext cx="0" cy="504825"/>
        </a:xfrm>
        <a:prstGeom prst="rect">
          <a:avLst/>
        </a:prstGeom>
        <a:noFill/>
        <a:ln w="9525">
          <a:noFill/>
          <a:miter lim="800000"/>
          <a:headEnd/>
          <a:tailEnd/>
        </a:ln>
      </xdr:spPr>
    </xdr:sp>
    <xdr:clientData/>
  </xdr:twoCellAnchor>
  <xdr:twoCellAnchor>
    <xdr:from>
      <xdr:col>5</xdr:col>
      <xdr:colOff>571500</xdr:colOff>
      <xdr:row>12</xdr:row>
      <xdr:rowOff>114300</xdr:rowOff>
    </xdr:from>
    <xdr:to>
      <xdr:col>5</xdr:col>
      <xdr:colOff>209550</xdr:colOff>
      <xdr:row>14</xdr:row>
      <xdr:rowOff>104775</xdr:rowOff>
    </xdr:to>
    <xdr:sp macro="" textlink="">
      <xdr:nvSpPr>
        <xdr:cNvPr id="407" name="Rectangle 61"/>
        <xdr:cNvSpPr>
          <a:spLocks noChangeArrowheads="1"/>
        </xdr:cNvSpPr>
      </xdr:nvSpPr>
      <xdr:spPr bwMode="auto">
        <a:xfrm>
          <a:off x="9105900" y="2790825"/>
          <a:ext cx="0" cy="504825"/>
        </a:xfrm>
        <a:prstGeom prst="rect">
          <a:avLst/>
        </a:prstGeom>
        <a:noFill/>
        <a:ln w="9525">
          <a:noFill/>
          <a:miter lim="800000"/>
          <a:headEnd/>
          <a:tailEnd/>
        </a:ln>
      </xdr:spPr>
    </xdr:sp>
    <xdr:clientData/>
  </xdr:twoCellAnchor>
  <xdr:twoCellAnchor>
    <xdr:from>
      <xdr:col>5</xdr:col>
      <xdr:colOff>571500</xdr:colOff>
      <xdr:row>12</xdr:row>
      <xdr:rowOff>114300</xdr:rowOff>
    </xdr:from>
    <xdr:to>
      <xdr:col>5</xdr:col>
      <xdr:colOff>209550</xdr:colOff>
      <xdr:row>14</xdr:row>
      <xdr:rowOff>104775</xdr:rowOff>
    </xdr:to>
    <xdr:sp macro="" textlink="">
      <xdr:nvSpPr>
        <xdr:cNvPr id="408" name="Rectangle 61"/>
        <xdr:cNvSpPr>
          <a:spLocks noChangeArrowheads="1"/>
        </xdr:cNvSpPr>
      </xdr:nvSpPr>
      <xdr:spPr bwMode="auto">
        <a:xfrm>
          <a:off x="9105900" y="2790825"/>
          <a:ext cx="0" cy="504825"/>
        </a:xfrm>
        <a:prstGeom prst="rect">
          <a:avLst/>
        </a:prstGeom>
        <a:noFill/>
        <a:ln w="9525">
          <a:noFill/>
          <a:miter lim="800000"/>
          <a:headEnd/>
          <a:tailEnd/>
        </a:ln>
      </xdr:spPr>
    </xdr:sp>
    <xdr:clientData/>
  </xdr:twoCellAnchor>
  <xdr:twoCellAnchor>
    <xdr:from>
      <xdr:col>5</xdr:col>
      <xdr:colOff>571500</xdr:colOff>
      <xdr:row>12</xdr:row>
      <xdr:rowOff>114300</xdr:rowOff>
    </xdr:from>
    <xdr:to>
      <xdr:col>5</xdr:col>
      <xdr:colOff>209550</xdr:colOff>
      <xdr:row>14</xdr:row>
      <xdr:rowOff>104775</xdr:rowOff>
    </xdr:to>
    <xdr:sp macro="" textlink="">
      <xdr:nvSpPr>
        <xdr:cNvPr id="409" name="Rectangle 61"/>
        <xdr:cNvSpPr>
          <a:spLocks noChangeArrowheads="1"/>
        </xdr:cNvSpPr>
      </xdr:nvSpPr>
      <xdr:spPr bwMode="auto">
        <a:xfrm>
          <a:off x="9105900" y="2790825"/>
          <a:ext cx="0" cy="504825"/>
        </a:xfrm>
        <a:prstGeom prst="rect">
          <a:avLst/>
        </a:prstGeom>
        <a:noFill/>
        <a:ln w="9525">
          <a:noFill/>
          <a:miter lim="800000"/>
          <a:headEnd/>
          <a:tailEnd/>
        </a:ln>
      </xdr:spPr>
    </xdr:sp>
    <xdr:clientData/>
  </xdr:twoCellAnchor>
  <xdr:twoCellAnchor>
    <xdr:from>
      <xdr:col>5</xdr:col>
      <xdr:colOff>571500</xdr:colOff>
      <xdr:row>13</xdr:row>
      <xdr:rowOff>114300</xdr:rowOff>
    </xdr:from>
    <xdr:to>
      <xdr:col>5</xdr:col>
      <xdr:colOff>209550</xdr:colOff>
      <xdr:row>15</xdr:row>
      <xdr:rowOff>104775</xdr:rowOff>
    </xdr:to>
    <xdr:sp macro="" textlink="">
      <xdr:nvSpPr>
        <xdr:cNvPr id="410" name="Rectangle 61"/>
        <xdr:cNvSpPr>
          <a:spLocks noChangeArrowheads="1"/>
        </xdr:cNvSpPr>
      </xdr:nvSpPr>
      <xdr:spPr bwMode="auto">
        <a:xfrm>
          <a:off x="9105900" y="3048000"/>
          <a:ext cx="0" cy="504825"/>
        </a:xfrm>
        <a:prstGeom prst="rect">
          <a:avLst/>
        </a:prstGeom>
        <a:noFill/>
        <a:ln w="9525">
          <a:noFill/>
          <a:miter lim="800000"/>
          <a:headEnd/>
          <a:tailEnd/>
        </a:ln>
      </xdr:spPr>
    </xdr:sp>
    <xdr:clientData/>
  </xdr:twoCellAnchor>
  <xdr:twoCellAnchor>
    <xdr:from>
      <xdr:col>5</xdr:col>
      <xdr:colOff>571500</xdr:colOff>
      <xdr:row>13</xdr:row>
      <xdr:rowOff>114300</xdr:rowOff>
    </xdr:from>
    <xdr:to>
      <xdr:col>5</xdr:col>
      <xdr:colOff>209550</xdr:colOff>
      <xdr:row>15</xdr:row>
      <xdr:rowOff>104775</xdr:rowOff>
    </xdr:to>
    <xdr:sp macro="" textlink="">
      <xdr:nvSpPr>
        <xdr:cNvPr id="411" name="Rectangle 61"/>
        <xdr:cNvSpPr>
          <a:spLocks noChangeArrowheads="1"/>
        </xdr:cNvSpPr>
      </xdr:nvSpPr>
      <xdr:spPr bwMode="auto">
        <a:xfrm>
          <a:off x="9105900" y="3048000"/>
          <a:ext cx="0" cy="504825"/>
        </a:xfrm>
        <a:prstGeom prst="rect">
          <a:avLst/>
        </a:prstGeom>
        <a:noFill/>
        <a:ln w="9525">
          <a:noFill/>
          <a:miter lim="800000"/>
          <a:headEnd/>
          <a:tailEnd/>
        </a:ln>
      </xdr:spPr>
    </xdr:sp>
    <xdr:clientData/>
  </xdr:twoCellAnchor>
  <xdr:twoCellAnchor>
    <xdr:from>
      <xdr:col>5</xdr:col>
      <xdr:colOff>571500</xdr:colOff>
      <xdr:row>13</xdr:row>
      <xdr:rowOff>114300</xdr:rowOff>
    </xdr:from>
    <xdr:to>
      <xdr:col>5</xdr:col>
      <xdr:colOff>209550</xdr:colOff>
      <xdr:row>15</xdr:row>
      <xdr:rowOff>104775</xdr:rowOff>
    </xdr:to>
    <xdr:sp macro="" textlink="">
      <xdr:nvSpPr>
        <xdr:cNvPr id="412" name="Rectangle 61"/>
        <xdr:cNvSpPr>
          <a:spLocks noChangeArrowheads="1"/>
        </xdr:cNvSpPr>
      </xdr:nvSpPr>
      <xdr:spPr bwMode="auto">
        <a:xfrm>
          <a:off x="9105900" y="3048000"/>
          <a:ext cx="0" cy="504825"/>
        </a:xfrm>
        <a:prstGeom prst="rect">
          <a:avLst/>
        </a:prstGeom>
        <a:noFill/>
        <a:ln w="9525">
          <a:noFill/>
          <a:miter lim="800000"/>
          <a:headEnd/>
          <a:tailEnd/>
        </a:ln>
      </xdr:spPr>
    </xdr:sp>
    <xdr:clientData/>
  </xdr:twoCellAnchor>
  <xdr:twoCellAnchor>
    <xdr:from>
      <xdr:col>5</xdr:col>
      <xdr:colOff>571500</xdr:colOff>
      <xdr:row>13</xdr:row>
      <xdr:rowOff>114300</xdr:rowOff>
    </xdr:from>
    <xdr:to>
      <xdr:col>5</xdr:col>
      <xdr:colOff>209550</xdr:colOff>
      <xdr:row>15</xdr:row>
      <xdr:rowOff>104775</xdr:rowOff>
    </xdr:to>
    <xdr:sp macro="" textlink="">
      <xdr:nvSpPr>
        <xdr:cNvPr id="413" name="Rectangle 61"/>
        <xdr:cNvSpPr>
          <a:spLocks noChangeArrowheads="1"/>
        </xdr:cNvSpPr>
      </xdr:nvSpPr>
      <xdr:spPr bwMode="auto">
        <a:xfrm>
          <a:off x="9105900" y="3048000"/>
          <a:ext cx="0" cy="504825"/>
        </a:xfrm>
        <a:prstGeom prst="rect">
          <a:avLst/>
        </a:prstGeom>
        <a:noFill/>
        <a:ln w="9525">
          <a:noFill/>
          <a:miter lim="800000"/>
          <a:headEnd/>
          <a:tailEnd/>
        </a:ln>
      </xdr:spPr>
    </xdr:sp>
    <xdr:clientData/>
  </xdr:twoCellAnchor>
  <xdr:twoCellAnchor>
    <xdr:from>
      <xdr:col>5</xdr:col>
      <xdr:colOff>571500</xdr:colOff>
      <xdr:row>14</xdr:row>
      <xdr:rowOff>114300</xdr:rowOff>
    </xdr:from>
    <xdr:to>
      <xdr:col>5</xdr:col>
      <xdr:colOff>209550</xdr:colOff>
      <xdr:row>16</xdr:row>
      <xdr:rowOff>104775</xdr:rowOff>
    </xdr:to>
    <xdr:sp macro="" textlink="">
      <xdr:nvSpPr>
        <xdr:cNvPr id="414" name="Rectangle 61"/>
        <xdr:cNvSpPr>
          <a:spLocks noChangeArrowheads="1"/>
        </xdr:cNvSpPr>
      </xdr:nvSpPr>
      <xdr:spPr bwMode="auto">
        <a:xfrm>
          <a:off x="9105900" y="3305175"/>
          <a:ext cx="0" cy="504825"/>
        </a:xfrm>
        <a:prstGeom prst="rect">
          <a:avLst/>
        </a:prstGeom>
        <a:noFill/>
        <a:ln w="9525">
          <a:noFill/>
          <a:miter lim="800000"/>
          <a:headEnd/>
          <a:tailEnd/>
        </a:ln>
      </xdr:spPr>
    </xdr:sp>
    <xdr:clientData/>
  </xdr:twoCellAnchor>
  <xdr:twoCellAnchor>
    <xdr:from>
      <xdr:col>5</xdr:col>
      <xdr:colOff>571500</xdr:colOff>
      <xdr:row>14</xdr:row>
      <xdr:rowOff>114300</xdr:rowOff>
    </xdr:from>
    <xdr:to>
      <xdr:col>5</xdr:col>
      <xdr:colOff>209550</xdr:colOff>
      <xdr:row>16</xdr:row>
      <xdr:rowOff>104775</xdr:rowOff>
    </xdr:to>
    <xdr:sp macro="" textlink="">
      <xdr:nvSpPr>
        <xdr:cNvPr id="415" name="Rectangle 61"/>
        <xdr:cNvSpPr>
          <a:spLocks noChangeArrowheads="1"/>
        </xdr:cNvSpPr>
      </xdr:nvSpPr>
      <xdr:spPr bwMode="auto">
        <a:xfrm>
          <a:off x="9105900" y="3305175"/>
          <a:ext cx="0" cy="504825"/>
        </a:xfrm>
        <a:prstGeom prst="rect">
          <a:avLst/>
        </a:prstGeom>
        <a:noFill/>
        <a:ln w="9525">
          <a:noFill/>
          <a:miter lim="800000"/>
          <a:headEnd/>
          <a:tailEnd/>
        </a:ln>
      </xdr:spPr>
    </xdr:sp>
    <xdr:clientData/>
  </xdr:twoCellAnchor>
  <xdr:twoCellAnchor>
    <xdr:from>
      <xdr:col>5</xdr:col>
      <xdr:colOff>571500</xdr:colOff>
      <xdr:row>14</xdr:row>
      <xdr:rowOff>114300</xdr:rowOff>
    </xdr:from>
    <xdr:to>
      <xdr:col>5</xdr:col>
      <xdr:colOff>209550</xdr:colOff>
      <xdr:row>16</xdr:row>
      <xdr:rowOff>104775</xdr:rowOff>
    </xdr:to>
    <xdr:sp macro="" textlink="">
      <xdr:nvSpPr>
        <xdr:cNvPr id="416" name="Rectangle 61"/>
        <xdr:cNvSpPr>
          <a:spLocks noChangeArrowheads="1"/>
        </xdr:cNvSpPr>
      </xdr:nvSpPr>
      <xdr:spPr bwMode="auto">
        <a:xfrm>
          <a:off x="9105900" y="3305175"/>
          <a:ext cx="0" cy="504825"/>
        </a:xfrm>
        <a:prstGeom prst="rect">
          <a:avLst/>
        </a:prstGeom>
        <a:noFill/>
        <a:ln w="9525">
          <a:noFill/>
          <a:miter lim="800000"/>
          <a:headEnd/>
          <a:tailEnd/>
        </a:ln>
      </xdr:spPr>
    </xdr:sp>
    <xdr:clientData/>
  </xdr:twoCellAnchor>
  <xdr:twoCellAnchor>
    <xdr:from>
      <xdr:col>5</xdr:col>
      <xdr:colOff>571500</xdr:colOff>
      <xdr:row>14</xdr:row>
      <xdr:rowOff>114300</xdr:rowOff>
    </xdr:from>
    <xdr:to>
      <xdr:col>5</xdr:col>
      <xdr:colOff>209550</xdr:colOff>
      <xdr:row>16</xdr:row>
      <xdr:rowOff>104775</xdr:rowOff>
    </xdr:to>
    <xdr:sp macro="" textlink="">
      <xdr:nvSpPr>
        <xdr:cNvPr id="417" name="Rectangle 61"/>
        <xdr:cNvSpPr>
          <a:spLocks noChangeArrowheads="1"/>
        </xdr:cNvSpPr>
      </xdr:nvSpPr>
      <xdr:spPr bwMode="auto">
        <a:xfrm>
          <a:off x="9105900" y="3305175"/>
          <a:ext cx="0" cy="504825"/>
        </a:xfrm>
        <a:prstGeom prst="rect">
          <a:avLst/>
        </a:prstGeom>
        <a:noFill/>
        <a:ln w="9525">
          <a:noFill/>
          <a:miter lim="800000"/>
          <a:headEnd/>
          <a:tailEnd/>
        </a:ln>
      </xdr:spPr>
    </xdr:sp>
    <xdr:clientData/>
  </xdr:twoCellAnchor>
  <xdr:twoCellAnchor>
    <xdr:from>
      <xdr:col>0</xdr:col>
      <xdr:colOff>571500</xdr:colOff>
      <xdr:row>138</xdr:row>
      <xdr:rowOff>85725</xdr:rowOff>
    </xdr:from>
    <xdr:to>
      <xdr:col>0</xdr:col>
      <xdr:colOff>314325</xdr:colOff>
      <xdr:row>140</xdr:row>
      <xdr:rowOff>76200</xdr:rowOff>
    </xdr:to>
    <xdr:sp macro="" textlink="">
      <xdr:nvSpPr>
        <xdr:cNvPr id="446" name="Rectangle 55"/>
        <xdr:cNvSpPr>
          <a:spLocks noChangeArrowheads="1"/>
        </xdr:cNvSpPr>
      </xdr:nvSpPr>
      <xdr:spPr bwMode="auto">
        <a:xfrm>
          <a:off x="571500" y="2266950"/>
          <a:ext cx="0" cy="781050"/>
        </a:xfrm>
        <a:prstGeom prst="rect">
          <a:avLst/>
        </a:prstGeom>
        <a:noFill/>
        <a:ln w="9525">
          <a:noFill/>
          <a:miter lim="800000"/>
          <a:headEnd/>
          <a:tailEnd/>
        </a:ln>
      </xdr:spPr>
    </xdr:sp>
    <xdr:clientData/>
  </xdr:twoCellAnchor>
  <xdr:twoCellAnchor>
    <xdr:from>
      <xdr:col>0</xdr:col>
      <xdr:colOff>571500</xdr:colOff>
      <xdr:row>139</xdr:row>
      <xdr:rowOff>114300</xdr:rowOff>
    </xdr:from>
    <xdr:to>
      <xdr:col>0</xdr:col>
      <xdr:colOff>209550</xdr:colOff>
      <xdr:row>141</xdr:row>
      <xdr:rowOff>104775</xdr:rowOff>
    </xdr:to>
    <xdr:sp macro="" textlink="">
      <xdr:nvSpPr>
        <xdr:cNvPr id="447" name="Rectangle 61"/>
        <xdr:cNvSpPr>
          <a:spLocks noChangeArrowheads="1"/>
        </xdr:cNvSpPr>
      </xdr:nvSpPr>
      <xdr:spPr bwMode="auto">
        <a:xfrm>
          <a:off x="571500" y="2686050"/>
          <a:ext cx="0" cy="771525"/>
        </a:xfrm>
        <a:prstGeom prst="rect">
          <a:avLst/>
        </a:prstGeom>
        <a:noFill/>
        <a:ln w="9525">
          <a:noFill/>
          <a:miter lim="800000"/>
          <a:headEnd/>
          <a:tailEnd/>
        </a:ln>
      </xdr:spPr>
    </xdr:sp>
    <xdr:clientData/>
  </xdr:twoCellAnchor>
  <xdr:twoCellAnchor>
    <xdr:from>
      <xdr:col>0</xdr:col>
      <xdr:colOff>571500</xdr:colOff>
      <xdr:row>139</xdr:row>
      <xdr:rowOff>85725</xdr:rowOff>
    </xdr:from>
    <xdr:to>
      <xdr:col>0</xdr:col>
      <xdr:colOff>314325</xdr:colOff>
      <xdr:row>141</xdr:row>
      <xdr:rowOff>76200</xdr:rowOff>
    </xdr:to>
    <xdr:sp macro="" textlink="">
      <xdr:nvSpPr>
        <xdr:cNvPr id="448" name="Rectangle 55"/>
        <xdr:cNvSpPr>
          <a:spLocks noChangeArrowheads="1"/>
        </xdr:cNvSpPr>
      </xdr:nvSpPr>
      <xdr:spPr bwMode="auto">
        <a:xfrm>
          <a:off x="571500" y="2657475"/>
          <a:ext cx="0" cy="771525"/>
        </a:xfrm>
        <a:prstGeom prst="rect">
          <a:avLst/>
        </a:prstGeom>
        <a:noFill/>
        <a:ln w="9525">
          <a:noFill/>
          <a:miter lim="800000"/>
          <a:headEnd/>
          <a:tailEnd/>
        </a:ln>
      </xdr:spPr>
    </xdr:sp>
    <xdr:clientData/>
  </xdr:twoCellAnchor>
  <xdr:twoCellAnchor>
    <xdr:from>
      <xdr:col>0</xdr:col>
      <xdr:colOff>571500</xdr:colOff>
      <xdr:row>140</xdr:row>
      <xdr:rowOff>114300</xdr:rowOff>
    </xdr:from>
    <xdr:to>
      <xdr:col>0</xdr:col>
      <xdr:colOff>209550</xdr:colOff>
      <xdr:row>142</xdr:row>
      <xdr:rowOff>0</xdr:rowOff>
    </xdr:to>
    <xdr:sp macro="" textlink="">
      <xdr:nvSpPr>
        <xdr:cNvPr id="449" name="Rectangle 61"/>
        <xdr:cNvSpPr>
          <a:spLocks noChangeArrowheads="1"/>
        </xdr:cNvSpPr>
      </xdr:nvSpPr>
      <xdr:spPr bwMode="auto">
        <a:xfrm>
          <a:off x="571500" y="3086100"/>
          <a:ext cx="0" cy="695325"/>
        </a:xfrm>
        <a:prstGeom prst="rect">
          <a:avLst/>
        </a:prstGeom>
        <a:noFill/>
        <a:ln w="9525">
          <a:noFill/>
          <a:miter lim="800000"/>
          <a:headEnd/>
          <a:tailEnd/>
        </a:ln>
      </xdr:spPr>
    </xdr:sp>
    <xdr:clientData/>
  </xdr:twoCellAnchor>
  <xdr:twoCellAnchor>
    <xdr:from>
      <xdr:col>0</xdr:col>
      <xdr:colOff>571500</xdr:colOff>
      <xdr:row>138</xdr:row>
      <xdr:rowOff>85725</xdr:rowOff>
    </xdr:from>
    <xdr:to>
      <xdr:col>0</xdr:col>
      <xdr:colOff>314325</xdr:colOff>
      <xdr:row>140</xdr:row>
      <xdr:rowOff>76200</xdr:rowOff>
    </xdr:to>
    <xdr:sp macro="" textlink="">
      <xdr:nvSpPr>
        <xdr:cNvPr id="450" name="Rectangle 55"/>
        <xdr:cNvSpPr>
          <a:spLocks noChangeArrowheads="1"/>
        </xdr:cNvSpPr>
      </xdr:nvSpPr>
      <xdr:spPr bwMode="auto">
        <a:xfrm>
          <a:off x="571500" y="2266950"/>
          <a:ext cx="0" cy="781050"/>
        </a:xfrm>
        <a:prstGeom prst="rect">
          <a:avLst/>
        </a:prstGeom>
        <a:noFill/>
        <a:ln w="9525">
          <a:noFill/>
          <a:miter lim="800000"/>
          <a:headEnd/>
          <a:tailEnd/>
        </a:ln>
      </xdr:spPr>
    </xdr:sp>
    <xdr:clientData/>
  </xdr:twoCellAnchor>
  <xdr:twoCellAnchor>
    <xdr:from>
      <xdr:col>0</xdr:col>
      <xdr:colOff>571500</xdr:colOff>
      <xdr:row>139</xdr:row>
      <xdr:rowOff>114300</xdr:rowOff>
    </xdr:from>
    <xdr:to>
      <xdr:col>0</xdr:col>
      <xdr:colOff>209550</xdr:colOff>
      <xdr:row>141</xdr:row>
      <xdr:rowOff>104775</xdr:rowOff>
    </xdr:to>
    <xdr:sp macro="" textlink="">
      <xdr:nvSpPr>
        <xdr:cNvPr id="451" name="Rectangle 61"/>
        <xdr:cNvSpPr>
          <a:spLocks noChangeArrowheads="1"/>
        </xdr:cNvSpPr>
      </xdr:nvSpPr>
      <xdr:spPr bwMode="auto">
        <a:xfrm>
          <a:off x="571500" y="2686050"/>
          <a:ext cx="0" cy="771525"/>
        </a:xfrm>
        <a:prstGeom prst="rect">
          <a:avLst/>
        </a:prstGeom>
        <a:noFill/>
        <a:ln w="9525">
          <a:noFill/>
          <a:miter lim="800000"/>
          <a:headEnd/>
          <a:tailEnd/>
        </a:ln>
      </xdr:spPr>
    </xdr:sp>
    <xdr:clientData/>
  </xdr:twoCellAnchor>
  <xdr:twoCellAnchor>
    <xdr:from>
      <xdr:col>0</xdr:col>
      <xdr:colOff>571500</xdr:colOff>
      <xdr:row>139</xdr:row>
      <xdr:rowOff>85725</xdr:rowOff>
    </xdr:from>
    <xdr:to>
      <xdr:col>0</xdr:col>
      <xdr:colOff>314325</xdr:colOff>
      <xdr:row>141</xdr:row>
      <xdr:rowOff>76200</xdr:rowOff>
    </xdr:to>
    <xdr:sp macro="" textlink="">
      <xdr:nvSpPr>
        <xdr:cNvPr id="452" name="Rectangle 55"/>
        <xdr:cNvSpPr>
          <a:spLocks noChangeArrowheads="1"/>
        </xdr:cNvSpPr>
      </xdr:nvSpPr>
      <xdr:spPr bwMode="auto">
        <a:xfrm>
          <a:off x="571500" y="2657475"/>
          <a:ext cx="0" cy="771525"/>
        </a:xfrm>
        <a:prstGeom prst="rect">
          <a:avLst/>
        </a:prstGeom>
        <a:noFill/>
        <a:ln w="9525">
          <a:noFill/>
          <a:miter lim="800000"/>
          <a:headEnd/>
          <a:tailEnd/>
        </a:ln>
      </xdr:spPr>
    </xdr:sp>
    <xdr:clientData/>
  </xdr:twoCellAnchor>
  <xdr:twoCellAnchor>
    <xdr:from>
      <xdr:col>0</xdr:col>
      <xdr:colOff>571500</xdr:colOff>
      <xdr:row>140</xdr:row>
      <xdr:rowOff>114300</xdr:rowOff>
    </xdr:from>
    <xdr:to>
      <xdr:col>0</xdr:col>
      <xdr:colOff>209550</xdr:colOff>
      <xdr:row>142</xdr:row>
      <xdr:rowOff>0</xdr:rowOff>
    </xdr:to>
    <xdr:sp macro="" textlink="">
      <xdr:nvSpPr>
        <xdr:cNvPr id="453" name="Rectangle 61"/>
        <xdr:cNvSpPr>
          <a:spLocks noChangeArrowheads="1"/>
        </xdr:cNvSpPr>
      </xdr:nvSpPr>
      <xdr:spPr bwMode="auto">
        <a:xfrm>
          <a:off x="571500" y="3086100"/>
          <a:ext cx="0" cy="695325"/>
        </a:xfrm>
        <a:prstGeom prst="rect">
          <a:avLst/>
        </a:prstGeom>
        <a:noFill/>
        <a:ln w="9525">
          <a:noFill/>
          <a:miter lim="800000"/>
          <a:headEnd/>
          <a:tailEnd/>
        </a:ln>
      </xdr:spPr>
    </xdr:sp>
    <xdr:clientData/>
  </xdr:twoCellAnchor>
  <xdr:twoCellAnchor>
    <xdr:from>
      <xdr:col>0</xdr:col>
      <xdr:colOff>571500</xdr:colOff>
      <xdr:row>138</xdr:row>
      <xdr:rowOff>85725</xdr:rowOff>
    </xdr:from>
    <xdr:to>
      <xdr:col>0</xdr:col>
      <xdr:colOff>314325</xdr:colOff>
      <xdr:row>140</xdr:row>
      <xdr:rowOff>76200</xdr:rowOff>
    </xdr:to>
    <xdr:sp macro="" textlink="">
      <xdr:nvSpPr>
        <xdr:cNvPr id="454" name="Rectangle 55"/>
        <xdr:cNvSpPr>
          <a:spLocks noChangeArrowheads="1"/>
        </xdr:cNvSpPr>
      </xdr:nvSpPr>
      <xdr:spPr bwMode="auto">
        <a:xfrm>
          <a:off x="571500" y="2266950"/>
          <a:ext cx="0" cy="781050"/>
        </a:xfrm>
        <a:prstGeom prst="rect">
          <a:avLst/>
        </a:prstGeom>
        <a:noFill/>
        <a:ln w="9525">
          <a:noFill/>
          <a:miter lim="800000"/>
          <a:headEnd/>
          <a:tailEnd/>
        </a:ln>
      </xdr:spPr>
    </xdr:sp>
    <xdr:clientData/>
  </xdr:twoCellAnchor>
  <xdr:twoCellAnchor>
    <xdr:from>
      <xdr:col>0</xdr:col>
      <xdr:colOff>571500</xdr:colOff>
      <xdr:row>139</xdr:row>
      <xdr:rowOff>114300</xdr:rowOff>
    </xdr:from>
    <xdr:to>
      <xdr:col>0</xdr:col>
      <xdr:colOff>209550</xdr:colOff>
      <xdr:row>141</xdr:row>
      <xdr:rowOff>104775</xdr:rowOff>
    </xdr:to>
    <xdr:sp macro="" textlink="">
      <xdr:nvSpPr>
        <xdr:cNvPr id="455" name="Rectangle 61"/>
        <xdr:cNvSpPr>
          <a:spLocks noChangeArrowheads="1"/>
        </xdr:cNvSpPr>
      </xdr:nvSpPr>
      <xdr:spPr bwMode="auto">
        <a:xfrm>
          <a:off x="571500" y="2686050"/>
          <a:ext cx="0" cy="771525"/>
        </a:xfrm>
        <a:prstGeom prst="rect">
          <a:avLst/>
        </a:prstGeom>
        <a:noFill/>
        <a:ln w="9525">
          <a:noFill/>
          <a:miter lim="800000"/>
          <a:headEnd/>
          <a:tailEnd/>
        </a:ln>
      </xdr:spPr>
    </xdr:sp>
    <xdr:clientData/>
  </xdr:twoCellAnchor>
  <xdr:twoCellAnchor>
    <xdr:from>
      <xdr:col>0</xdr:col>
      <xdr:colOff>571500</xdr:colOff>
      <xdr:row>139</xdr:row>
      <xdr:rowOff>85725</xdr:rowOff>
    </xdr:from>
    <xdr:to>
      <xdr:col>0</xdr:col>
      <xdr:colOff>314325</xdr:colOff>
      <xdr:row>141</xdr:row>
      <xdr:rowOff>76200</xdr:rowOff>
    </xdr:to>
    <xdr:sp macro="" textlink="">
      <xdr:nvSpPr>
        <xdr:cNvPr id="456" name="Rectangle 55"/>
        <xdr:cNvSpPr>
          <a:spLocks noChangeArrowheads="1"/>
        </xdr:cNvSpPr>
      </xdr:nvSpPr>
      <xdr:spPr bwMode="auto">
        <a:xfrm>
          <a:off x="571500" y="2657475"/>
          <a:ext cx="0" cy="771525"/>
        </a:xfrm>
        <a:prstGeom prst="rect">
          <a:avLst/>
        </a:prstGeom>
        <a:noFill/>
        <a:ln w="9525">
          <a:noFill/>
          <a:miter lim="800000"/>
          <a:headEnd/>
          <a:tailEnd/>
        </a:ln>
      </xdr:spPr>
    </xdr:sp>
    <xdr:clientData/>
  </xdr:twoCellAnchor>
  <xdr:twoCellAnchor>
    <xdr:from>
      <xdr:col>0</xdr:col>
      <xdr:colOff>571500</xdr:colOff>
      <xdr:row>140</xdr:row>
      <xdr:rowOff>114300</xdr:rowOff>
    </xdr:from>
    <xdr:to>
      <xdr:col>0</xdr:col>
      <xdr:colOff>209550</xdr:colOff>
      <xdr:row>142</xdr:row>
      <xdr:rowOff>0</xdr:rowOff>
    </xdr:to>
    <xdr:sp macro="" textlink="">
      <xdr:nvSpPr>
        <xdr:cNvPr id="457" name="Rectangle 61"/>
        <xdr:cNvSpPr>
          <a:spLocks noChangeArrowheads="1"/>
        </xdr:cNvSpPr>
      </xdr:nvSpPr>
      <xdr:spPr bwMode="auto">
        <a:xfrm>
          <a:off x="571500" y="3086100"/>
          <a:ext cx="0" cy="695325"/>
        </a:xfrm>
        <a:prstGeom prst="rect">
          <a:avLst/>
        </a:prstGeom>
        <a:noFill/>
        <a:ln w="9525">
          <a:noFill/>
          <a:miter lim="800000"/>
          <a:headEnd/>
          <a:tailEnd/>
        </a:ln>
      </xdr:spPr>
    </xdr:sp>
    <xdr:clientData/>
  </xdr:twoCellAnchor>
  <xdr:twoCellAnchor>
    <xdr:from>
      <xdr:col>0</xdr:col>
      <xdr:colOff>571500</xdr:colOff>
      <xdr:row>138</xdr:row>
      <xdr:rowOff>85725</xdr:rowOff>
    </xdr:from>
    <xdr:to>
      <xdr:col>0</xdr:col>
      <xdr:colOff>314325</xdr:colOff>
      <xdr:row>140</xdr:row>
      <xdr:rowOff>76200</xdr:rowOff>
    </xdr:to>
    <xdr:sp macro="" textlink="">
      <xdr:nvSpPr>
        <xdr:cNvPr id="458" name="Rectangle 55"/>
        <xdr:cNvSpPr>
          <a:spLocks noChangeArrowheads="1"/>
        </xdr:cNvSpPr>
      </xdr:nvSpPr>
      <xdr:spPr bwMode="auto">
        <a:xfrm>
          <a:off x="571500" y="2266950"/>
          <a:ext cx="0" cy="781050"/>
        </a:xfrm>
        <a:prstGeom prst="rect">
          <a:avLst/>
        </a:prstGeom>
        <a:noFill/>
        <a:ln w="9525">
          <a:noFill/>
          <a:miter lim="800000"/>
          <a:headEnd/>
          <a:tailEnd/>
        </a:ln>
      </xdr:spPr>
    </xdr:sp>
    <xdr:clientData/>
  </xdr:twoCellAnchor>
  <xdr:twoCellAnchor>
    <xdr:from>
      <xdr:col>0</xdr:col>
      <xdr:colOff>571500</xdr:colOff>
      <xdr:row>139</xdr:row>
      <xdr:rowOff>114300</xdr:rowOff>
    </xdr:from>
    <xdr:to>
      <xdr:col>0</xdr:col>
      <xdr:colOff>209550</xdr:colOff>
      <xdr:row>141</xdr:row>
      <xdr:rowOff>104775</xdr:rowOff>
    </xdr:to>
    <xdr:sp macro="" textlink="">
      <xdr:nvSpPr>
        <xdr:cNvPr id="459" name="Rectangle 61"/>
        <xdr:cNvSpPr>
          <a:spLocks noChangeArrowheads="1"/>
        </xdr:cNvSpPr>
      </xdr:nvSpPr>
      <xdr:spPr bwMode="auto">
        <a:xfrm>
          <a:off x="571500" y="2686050"/>
          <a:ext cx="0" cy="771525"/>
        </a:xfrm>
        <a:prstGeom prst="rect">
          <a:avLst/>
        </a:prstGeom>
        <a:noFill/>
        <a:ln w="9525">
          <a:noFill/>
          <a:miter lim="800000"/>
          <a:headEnd/>
          <a:tailEnd/>
        </a:ln>
      </xdr:spPr>
    </xdr:sp>
    <xdr:clientData/>
  </xdr:twoCellAnchor>
  <xdr:twoCellAnchor>
    <xdr:from>
      <xdr:col>0</xdr:col>
      <xdr:colOff>571500</xdr:colOff>
      <xdr:row>139</xdr:row>
      <xdr:rowOff>85725</xdr:rowOff>
    </xdr:from>
    <xdr:to>
      <xdr:col>0</xdr:col>
      <xdr:colOff>314325</xdr:colOff>
      <xdr:row>141</xdr:row>
      <xdr:rowOff>76200</xdr:rowOff>
    </xdr:to>
    <xdr:sp macro="" textlink="">
      <xdr:nvSpPr>
        <xdr:cNvPr id="460" name="Rectangle 55"/>
        <xdr:cNvSpPr>
          <a:spLocks noChangeArrowheads="1"/>
        </xdr:cNvSpPr>
      </xdr:nvSpPr>
      <xdr:spPr bwMode="auto">
        <a:xfrm>
          <a:off x="571500" y="2657475"/>
          <a:ext cx="0" cy="771525"/>
        </a:xfrm>
        <a:prstGeom prst="rect">
          <a:avLst/>
        </a:prstGeom>
        <a:noFill/>
        <a:ln w="9525">
          <a:noFill/>
          <a:miter lim="800000"/>
          <a:headEnd/>
          <a:tailEnd/>
        </a:ln>
      </xdr:spPr>
    </xdr:sp>
    <xdr:clientData/>
  </xdr:twoCellAnchor>
  <xdr:twoCellAnchor>
    <xdr:from>
      <xdr:col>0</xdr:col>
      <xdr:colOff>571500</xdr:colOff>
      <xdr:row>140</xdr:row>
      <xdr:rowOff>114300</xdr:rowOff>
    </xdr:from>
    <xdr:to>
      <xdr:col>0</xdr:col>
      <xdr:colOff>209550</xdr:colOff>
      <xdr:row>142</xdr:row>
      <xdr:rowOff>0</xdr:rowOff>
    </xdr:to>
    <xdr:sp macro="" textlink="">
      <xdr:nvSpPr>
        <xdr:cNvPr id="461" name="Rectangle 61"/>
        <xdr:cNvSpPr>
          <a:spLocks noChangeArrowheads="1"/>
        </xdr:cNvSpPr>
      </xdr:nvSpPr>
      <xdr:spPr bwMode="auto">
        <a:xfrm>
          <a:off x="571500" y="3086100"/>
          <a:ext cx="0" cy="695325"/>
        </a:xfrm>
        <a:prstGeom prst="rect">
          <a:avLst/>
        </a:prstGeom>
        <a:noFill/>
        <a:ln w="9525">
          <a:noFill/>
          <a:miter lim="800000"/>
          <a:headEnd/>
          <a:tailEnd/>
        </a:ln>
      </xdr:spPr>
    </xdr:sp>
    <xdr:clientData/>
  </xdr:twoCellAnchor>
  <xdr:twoCellAnchor>
    <xdr:from>
      <xdr:col>0</xdr:col>
      <xdr:colOff>0</xdr:colOff>
      <xdr:row>54</xdr:row>
      <xdr:rowOff>104775</xdr:rowOff>
    </xdr:from>
    <xdr:to>
      <xdr:col>0</xdr:col>
      <xdr:colOff>114300</xdr:colOff>
      <xdr:row>55</xdr:row>
      <xdr:rowOff>0</xdr:rowOff>
    </xdr:to>
    <xdr:sp macro="" textlink="">
      <xdr:nvSpPr>
        <xdr:cNvPr id="464" name="Rectangle 85"/>
        <xdr:cNvSpPr>
          <a:spLocks noChangeArrowheads="1"/>
        </xdr:cNvSpPr>
      </xdr:nvSpPr>
      <xdr:spPr bwMode="auto">
        <a:xfrm>
          <a:off x="0" y="2962275"/>
          <a:ext cx="114300" cy="180975"/>
        </a:xfrm>
        <a:prstGeom prst="rect">
          <a:avLst/>
        </a:prstGeom>
        <a:noFill/>
        <a:ln w="9525">
          <a:noFill/>
          <a:miter lim="800000"/>
          <a:headEnd/>
          <a:tailEnd/>
        </a:ln>
      </xdr:spPr>
    </xdr:sp>
    <xdr:clientData/>
  </xdr:twoCellAnchor>
  <xdr:twoCellAnchor>
    <xdr:from>
      <xdr:col>0</xdr:col>
      <xdr:colOff>0</xdr:colOff>
      <xdr:row>57</xdr:row>
      <xdr:rowOff>0</xdr:rowOff>
    </xdr:from>
    <xdr:to>
      <xdr:col>0</xdr:col>
      <xdr:colOff>495300</xdr:colOff>
      <xdr:row>58</xdr:row>
      <xdr:rowOff>0</xdr:rowOff>
    </xdr:to>
    <xdr:sp macro="" textlink="">
      <xdr:nvSpPr>
        <xdr:cNvPr id="465" name="Rectangle 100"/>
        <xdr:cNvSpPr>
          <a:spLocks noChangeArrowheads="1"/>
        </xdr:cNvSpPr>
      </xdr:nvSpPr>
      <xdr:spPr bwMode="auto">
        <a:xfrm>
          <a:off x="0" y="3790950"/>
          <a:ext cx="495300" cy="381000"/>
        </a:xfrm>
        <a:prstGeom prst="rect">
          <a:avLst/>
        </a:prstGeom>
        <a:noFill/>
        <a:ln w="9525">
          <a:noFill/>
          <a:miter lim="800000"/>
          <a:headEnd/>
          <a:tailEnd/>
        </a:ln>
      </xdr:spPr>
    </xdr:sp>
    <xdr:clientData/>
  </xdr:twoCellAnchor>
  <xdr:twoCellAnchor>
    <xdr:from>
      <xdr:col>0</xdr:col>
      <xdr:colOff>0</xdr:colOff>
      <xdr:row>54</xdr:row>
      <xdr:rowOff>66675</xdr:rowOff>
    </xdr:from>
    <xdr:to>
      <xdr:col>0</xdr:col>
      <xdr:colOff>371475</xdr:colOff>
      <xdr:row>55</xdr:row>
      <xdr:rowOff>0</xdr:rowOff>
    </xdr:to>
    <xdr:sp macro="" textlink="">
      <xdr:nvSpPr>
        <xdr:cNvPr id="467" name="Rectangle 79"/>
        <xdr:cNvSpPr>
          <a:spLocks noChangeArrowheads="1"/>
        </xdr:cNvSpPr>
      </xdr:nvSpPr>
      <xdr:spPr bwMode="auto">
        <a:xfrm>
          <a:off x="0" y="2924175"/>
          <a:ext cx="371475" cy="219075"/>
        </a:xfrm>
        <a:prstGeom prst="rect">
          <a:avLst/>
        </a:prstGeom>
        <a:noFill/>
        <a:ln w="9525">
          <a:noFill/>
          <a:miter lim="800000"/>
          <a:headEnd/>
          <a:tailEnd/>
        </a:ln>
      </xdr:spPr>
    </xdr:sp>
    <xdr:clientData/>
  </xdr:twoCellAnchor>
  <xdr:twoCellAnchor>
    <xdr:from>
      <xdr:col>0</xdr:col>
      <xdr:colOff>0</xdr:colOff>
      <xdr:row>55</xdr:row>
      <xdr:rowOff>0</xdr:rowOff>
    </xdr:from>
    <xdr:to>
      <xdr:col>0</xdr:col>
      <xdr:colOff>114300</xdr:colOff>
      <xdr:row>56</xdr:row>
      <xdr:rowOff>76200</xdr:rowOff>
    </xdr:to>
    <xdr:sp macro="" textlink="">
      <xdr:nvSpPr>
        <xdr:cNvPr id="468" name="Rectangle 85"/>
        <xdr:cNvSpPr>
          <a:spLocks noChangeArrowheads="1"/>
        </xdr:cNvSpPr>
      </xdr:nvSpPr>
      <xdr:spPr bwMode="auto">
        <a:xfrm>
          <a:off x="0" y="3143250"/>
          <a:ext cx="114300" cy="361950"/>
        </a:xfrm>
        <a:prstGeom prst="rect">
          <a:avLst/>
        </a:prstGeom>
        <a:noFill/>
        <a:ln w="9525">
          <a:noFill/>
          <a:miter lim="800000"/>
          <a:headEnd/>
          <a:tailEnd/>
        </a:ln>
      </xdr:spPr>
    </xdr:sp>
    <xdr:clientData/>
  </xdr:twoCellAnchor>
  <xdr:twoCellAnchor>
    <xdr:from>
      <xdr:col>0</xdr:col>
      <xdr:colOff>0</xdr:colOff>
      <xdr:row>58</xdr:row>
      <xdr:rowOff>0</xdr:rowOff>
    </xdr:from>
    <xdr:to>
      <xdr:col>0</xdr:col>
      <xdr:colOff>428625</xdr:colOff>
      <xdr:row>59</xdr:row>
      <xdr:rowOff>47625</xdr:rowOff>
    </xdr:to>
    <xdr:sp macro="" textlink="">
      <xdr:nvSpPr>
        <xdr:cNvPr id="469" name="Rectangle 100"/>
        <xdr:cNvSpPr>
          <a:spLocks noChangeArrowheads="1"/>
        </xdr:cNvSpPr>
      </xdr:nvSpPr>
      <xdr:spPr bwMode="auto">
        <a:xfrm>
          <a:off x="0" y="4162425"/>
          <a:ext cx="428625" cy="457200"/>
        </a:xfrm>
        <a:prstGeom prst="rect">
          <a:avLst/>
        </a:prstGeom>
        <a:noFill/>
        <a:ln w="9525">
          <a:noFill/>
          <a:miter lim="800000"/>
          <a:headEnd/>
          <a:tailEnd/>
        </a:ln>
      </xdr:spPr>
    </xdr:sp>
    <xdr:clientData/>
  </xdr:twoCellAnchor>
  <xdr:twoCellAnchor>
    <xdr:from>
      <xdr:col>2</xdr:col>
      <xdr:colOff>571500</xdr:colOff>
      <xdr:row>111</xdr:row>
      <xdr:rowOff>28575</xdr:rowOff>
    </xdr:from>
    <xdr:to>
      <xdr:col>3</xdr:col>
      <xdr:colOff>314325</xdr:colOff>
      <xdr:row>111</xdr:row>
      <xdr:rowOff>104775</xdr:rowOff>
    </xdr:to>
    <xdr:sp macro="" textlink="">
      <xdr:nvSpPr>
        <xdr:cNvPr id="470" name="Rectangle 55"/>
        <xdr:cNvSpPr>
          <a:spLocks noChangeArrowheads="1"/>
        </xdr:cNvSpPr>
      </xdr:nvSpPr>
      <xdr:spPr bwMode="auto">
        <a:xfrm>
          <a:off x="4343400" y="35699700"/>
          <a:ext cx="800100" cy="76200"/>
        </a:xfrm>
        <a:prstGeom prst="rect">
          <a:avLst/>
        </a:prstGeom>
        <a:noFill/>
        <a:ln w="9525">
          <a:noFill/>
          <a:miter lim="800000"/>
          <a:headEnd/>
          <a:tailEnd/>
        </a:ln>
      </xdr:spPr>
    </xdr:sp>
    <xdr:clientData/>
  </xdr:twoCellAnchor>
  <xdr:twoCellAnchor>
    <xdr:from>
      <xdr:col>9</xdr:col>
      <xdr:colOff>0</xdr:colOff>
      <xdr:row>103</xdr:row>
      <xdr:rowOff>0</xdr:rowOff>
    </xdr:from>
    <xdr:to>
      <xdr:col>9</xdr:col>
      <xdr:colOff>114300</xdr:colOff>
      <xdr:row>103</xdr:row>
      <xdr:rowOff>76200</xdr:rowOff>
    </xdr:to>
    <xdr:sp macro="" textlink="">
      <xdr:nvSpPr>
        <xdr:cNvPr id="471" name="Rectangle 85"/>
        <xdr:cNvSpPr>
          <a:spLocks noChangeArrowheads="1"/>
        </xdr:cNvSpPr>
      </xdr:nvSpPr>
      <xdr:spPr bwMode="auto">
        <a:xfrm>
          <a:off x="10172700" y="4181475"/>
          <a:ext cx="114300" cy="76200"/>
        </a:xfrm>
        <a:prstGeom prst="rect">
          <a:avLst/>
        </a:prstGeom>
        <a:noFill/>
        <a:ln w="9525">
          <a:noFill/>
          <a:miter lim="800000"/>
          <a:headEnd/>
          <a:tailEnd/>
        </a:ln>
      </xdr:spPr>
    </xdr:sp>
    <xdr:clientData/>
  </xdr:twoCellAnchor>
  <xdr:twoCellAnchor>
    <xdr:from>
      <xdr:col>9</xdr:col>
      <xdr:colOff>0</xdr:colOff>
      <xdr:row>103</xdr:row>
      <xdr:rowOff>0</xdr:rowOff>
    </xdr:from>
    <xdr:to>
      <xdr:col>9</xdr:col>
      <xdr:colOff>371475</xdr:colOff>
      <xdr:row>103</xdr:row>
      <xdr:rowOff>38100</xdr:rowOff>
    </xdr:to>
    <xdr:sp macro="" textlink="">
      <xdr:nvSpPr>
        <xdr:cNvPr id="472" name="Rectangle 79"/>
        <xdr:cNvSpPr>
          <a:spLocks noChangeArrowheads="1"/>
        </xdr:cNvSpPr>
      </xdr:nvSpPr>
      <xdr:spPr bwMode="auto">
        <a:xfrm>
          <a:off x="10172700" y="4181475"/>
          <a:ext cx="371475" cy="38100"/>
        </a:xfrm>
        <a:prstGeom prst="rect">
          <a:avLst/>
        </a:prstGeom>
        <a:noFill/>
        <a:ln w="9525">
          <a:noFill/>
          <a:miter lim="800000"/>
          <a:headEnd/>
          <a:tailEnd/>
        </a:ln>
      </xdr:spPr>
    </xdr:sp>
    <xdr:clientData/>
  </xdr:twoCellAnchor>
  <xdr:twoCellAnchor>
    <xdr:from>
      <xdr:col>8</xdr:col>
      <xdr:colOff>571500</xdr:colOff>
      <xdr:row>111</xdr:row>
      <xdr:rowOff>0</xdr:rowOff>
    </xdr:from>
    <xdr:to>
      <xdr:col>9</xdr:col>
      <xdr:colOff>314325</xdr:colOff>
      <xdr:row>111</xdr:row>
      <xdr:rowOff>76200</xdr:rowOff>
    </xdr:to>
    <xdr:sp macro="" textlink="">
      <xdr:nvSpPr>
        <xdr:cNvPr id="473" name="Rectangle 55"/>
        <xdr:cNvSpPr>
          <a:spLocks noChangeArrowheads="1"/>
        </xdr:cNvSpPr>
      </xdr:nvSpPr>
      <xdr:spPr bwMode="auto">
        <a:xfrm>
          <a:off x="9782175" y="6134100"/>
          <a:ext cx="704850" cy="76200"/>
        </a:xfrm>
        <a:prstGeom prst="rect">
          <a:avLst/>
        </a:prstGeom>
        <a:noFill/>
        <a:ln w="9525">
          <a:noFill/>
          <a:miter lim="800000"/>
          <a:headEnd/>
          <a:tailEnd/>
        </a:ln>
      </xdr:spPr>
    </xdr:sp>
    <xdr:clientData/>
  </xdr:twoCellAnchor>
  <xdr:twoCellAnchor>
    <xdr:from>
      <xdr:col>9</xdr:col>
      <xdr:colOff>333374</xdr:colOff>
      <xdr:row>29</xdr:row>
      <xdr:rowOff>28574</xdr:rowOff>
    </xdr:from>
    <xdr:to>
      <xdr:col>10</xdr:col>
      <xdr:colOff>600074</xdr:colOff>
      <xdr:row>41</xdr:row>
      <xdr:rowOff>0</xdr:rowOff>
    </xdr:to>
    <xdr:graphicFrame macro="">
      <xdr:nvGraphicFramePr>
        <xdr:cNvPr id="462" name="Graphique 7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428625</xdr:colOff>
      <xdr:row>19</xdr:row>
      <xdr:rowOff>114300</xdr:rowOff>
    </xdr:from>
    <xdr:to>
      <xdr:col>10</xdr:col>
      <xdr:colOff>742950</xdr:colOff>
      <xdr:row>27</xdr:row>
      <xdr:rowOff>190500</xdr:rowOff>
    </xdr:to>
    <xdr:graphicFrame macro="">
      <xdr:nvGraphicFramePr>
        <xdr:cNvPr id="443" name="Graphique 7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647700</xdr:colOff>
      <xdr:row>29</xdr:row>
      <xdr:rowOff>85724</xdr:rowOff>
    </xdr:from>
    <xdr:to>
      <xdr:col>9</xdr:col>
      <xdr:colOff>161925</xdr:colOff>
      <xdr:row>41</xdr:row>
      <xdr:rowOff>0</xdr:rowOff>
    </xdr:to>
    <xdr:graphicFrame macro="">
      <xdr:nvGraphicFramePr>
        <xdr:cNvPr id="474" name="Graphique 47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571500</xdr:colOff>
      <xdr:row>8</xdr:row>
      <xdr:rowOff>85725</xdr:rowOff>
    </xdr:from>
    <xdr:to>
      <xdr:col>0</xdr:col>
      <xdr:colOff>314325</xdr:colOff>
      <xdr:row>10</xdr:row>
      <xdr:rowOff>76200</xdr:rowOff>
    </xdr:to>
    <xdr:sp macro="" textlink="">
      <xdr:nvSpPr>
        <xdr:cNvPr id="545" name="Rectangle 55"/>
        <xdr:cNvSpPr>
          <a:spLocks noChangeArrowheads="1"/>
        </xdr:cNvSpPr>
      </xdr:nvSpPr>
      <xdr:spPr bwMode="auto">
        <a:xfrm>
          <a:off x="571500" y="1924050"/>
          <a:ext cx="0" cy="466725"/>
        </a:xfrm>
        <a:prstGeom prst="rect">
          <a:avLst/>
        </a:prstGeom>
        <a:noFill/>
        <a:ln w="9525">
          <a:noFill/>
          <a:miter lim="800000"/>
          <a:headEnd/>
          <a:tailEnd/>
        </a:ln>
      </xdr:spPr>
    </xdr:sp>
    <xdr:clientData/>
  </xdr:twoCellAnchor>
  <xdr:twoCellAnchor>
    <xdr:from>
      <xdr:col>0</xdr:col>
      <xdr:colOff>571500</xdr:colOff>
      <xdr:row>9</xdr:row>
      <xdr:rowOff>114300</xdr:rowOff>
    </xdr:from>
    <xdr:to>
      <xdr:col>0</xdr:col>
      <xdr:colOff>209550</xdr:colOff>
      <xdr:row>11</xdr:row>
      <xdr:rowOff>104775</xdr:rowOff>
    </xdr:to>
    <xdr:sp macro="" textlink="">
      <xdr:nvSpPr>
        <xdr:cNvPr id="546" name="Rectangle 61"/>
        <xdr:cNvSpPr>
          <a:spLocks noChangeArrowheads="1"/>
        </xdr:cNvSpPr>
      </xdr:nvSpPr>
      <xdr:spPr bwMode="auto">
        <a:xfrm>
          <a:off x="571500" y="2190750"/>
          <a:ext cx="0" cy="466725"/>
        </a:xfrm>
        <a:prstGeom prst="rect">
          <a:avLst/>
        </a:prstGeom>
        <a:noFill/>
        <a:ln w="9525">
          <a:noFill/>
          <a:miter lim="800000"/>
          <a:headEnd/>
          <a:tailEnd/>
        </a:ln>
      </xdr:spPr>
    </xdr:sp>
    <xdr:clientData/>
  </xdr:twoCellAnchor>
  <xdr:twoCellAnchor>
    <xdr:from>
      <xdr:col>0</xdr:col>
      <xdr:colOff>561975</xdr:colOff>
      <xdr:row>12</xdr:row>
      <xdr:rowOff>66675</xdr:rowOff>
    </xdr:from>
    <xdr:to>
      <xdr:col>0</xdr:col>
      <xdr:colOff>371475</xdr:colOff>
      <xdr:row>14</xdr:row>
      <xdr:rowOff>38100</xdr:rowOff>
    </xdr:to>
    <xdr:sp macro="" textlink="">
      <xdr:nvSpPr>
        <xdr:cNvPr id="547" name="Rectangle 79"/>
        <xdr:cNvSpPr>
          <a:spLocks noChangeArrowheads="1"/>
        </xdr:cNvSpPr>
      </xdr:nvSpPr>
      <xdr:spPr bwMode="auto">
        <a:xfrm>
          <a:off x="561975" y="2857500"/>
          <a:ext cx="0" cy="447675"/>
        </a:xfrm>
        <a:prstGeom prst="rect">
          <a:avLst/>
        </a:prstGeom>
        <a:noFill/>
        <a:ln w="9525">
          <a:noFill/>
          <a:miter lim="800000"/>
          <a:headEnd/>
          <a:tailEnd/>
        </a:ln>
      </xdr:spPr>
    </xdr:sp>
    <xdr:clientData/>
  </xdr:twoCellAnchor>
  <xdr:twoCellAnchor>
    <xdr:from>
      <xdr:col>0</xdr:col>
      <xdr:colOff>561975</xdr:colOff>
      <xdr:row>13</xdr:row>
      <xdr:rowOff>104775</xdr:rowOff>
    </xdr:from>
    <xdr:to>
      <xdr:col>0</xdr:col>
      <xdr:colOff>114300</xdr:colOff>
      <xdr:row>15</xdr:row>
      <xdr:rowOff>76200</xdr:rowOff>
    </xdr:to>
    <xdr:sp macro="" textlink="">
      <xdr:nvSpPr>
        <xdr:cNvPr id="548" name="Rectangle 85"/>
        <xdr:cNvSpPr>
          <a:spLocks noChangeArrowheads="1"/>
        </xdr:cNvSpPr>
      </xdr:nvSpPr>
      <xdr:spPr bwMode="auto">
        <a:xfrm>
          <a:off x="561975" y="3133725"/>
          <a:ext cx="0" cy="447675"/>
        </a:xfrm>
        <a:prstGeom prst="rect">
          <a:avLst/>
        </a:prstGeom>
        <a:noFill/>
        <a:ln w="9525">
          <a:noFill/>
          <a:miter lim="800000"/>
          <a:headEnd/>
          <a:tailEnd/>
        </a:ln>
      </xdr:spPr>
    </xdr:sp>
    <xdr:clientData/>
  </xdr:twoCellAnchor>
  <xdr:twoCellAnchor>
    <xdr:from>
      <xdr:col>0</xdr:col>
      <xdr:colOff>571500</xdr:colOff>
      <xdr:row>14</xdr:row>
      <xdr:rowOff>133350</xdr:rowOff>
    </xdr:from>
    <xdr:to>
      <xdr:col>0</xdr:col>
      <xdr:colOff>209550</xdr:colOff>
      <xdr:row>16</xdr:row>
      <xdr:rowOff>114300</xdr:rowOff>
    </xdr:to>
    <xdr:sp macro="" textlink="">
      <xdr:nvSpPr>
        <xdr:cNvPr id="549" name="Rectangle 91"/>
        <xdr:cNvSpPr>
          <a:spLocks noChangeArrowheads="1"/>
        </xdr:cNvSpPr>
      </xdr:nvSpPr>
      <xdr:spPr bwMode="auto">
        <a:xfrm>
          <a:off x="571500" y="3400425"/>
          <a:ext cx="0" cy="457200"/>
        </a:xfrm>
        <a:prstGeom prst="rect">
          <a:avLst/>
        </a:prstGeom>
        <a:noFill/>
        <a:ln w="9525">
          <a:noFill/>
          <a:miter lim="800000"/>
          <a:headEnd/>
          <a:tailEnd/>
        </a:ln>
      </xdr:spPr>
    </xdr:sp>
    <xdr:clientData/>
  </xdr:twoCellAnchor>
  <xdr:twoCellAnchor>
    <xdr:from>
      <xdr:col>0</xdr:col>
      <xdr:colOff>571500</xdr:colOff>
      <xdr:row>9</xdr:row>
      <xdr:rowOff>85725</xdr:rowOff>
    </xdr:from>
    <xdr:to>
      <xdr:col>0</xdr:col>
      <xdr:colOff>314325</xdr:colOff>
      <xdr:row>11</xdr:row>
      <xdr:rowOff>76200</xdr:rowOff>
    </xdr:to>
    <xdr:sp macro="" textlink="">
      <xdr:nvSpPr>
        <xdr:cNvPr id="550" name="Rectangle 55"/>
        <xdr:cNvSpPr>
          <a:spLocks noChangeArrowheads="1"/>
        </xdr:cNvSpPr>
      </xdr:nvSpPr>
      <xdr:spPr bwMode="auto">
        <a:xfrm>
          <a:off x="571500" y="2162175"/>
          <a:ext cx="0" cy="466725"/>
        </a:xfrm>
        <a:prstGeom prst="rect">
          <a:avLst/>
        </a:prstGeom>
        <a:noFill/>
        <a:ln w="9525">
          <a:noFill/>
          <a:miter lim="800000"/>
          <a:headEnd/>
          <a:tailEnd/>
        </a:ln>
      </xdr:spPr>
    </xdr:sp>
    <xdr:clientData/>
  </xdr:twoCellAnchor>
  <xdr:twoCellAnchor>
    <xdr:from>
      <xdr:col>0</xdr:col>
      <xdr:colOff>571500</xdr:colOff>
      <xdr:row>10</xdr:row>
      <xdr:rowOff>114300</xdr:rowOff>
    </xdr:from>
    <xdr:to>
      <xdr:col>0</xdr:col>
      <xdr:colOff>209550</xdr:colOff>
      <xdr:row>12</xdr:row>
      <xdr:rowOff>104775</xdr:rowOff>
    </xdr:to>
    <xdr:sp macro="" textlink="">
      <xdr:nvSpPr>
        <xdr:cNvPr id="551" name="Rectangle 61"/>
        <xdr:cNvSpPr>
          <a:spLocks noChangeArrowheads="1"/>
        </xdr:cNvSpPr>
      </xdr:nvSpPr>
      <xdr:spPr bwMode="auto">
        <a:xfrm>
          <a:off x="571500" y="2428875"/>
          <a:ext cx="0" cy="466725"/>
        </a:xfrm>
        <a:prstGeom prst="rect">
          <a:avLst/>
        </a:prstGeom>
        <a:noFill/>
        <a:ln w="9525">
          <a:noFill/>
          <a:miter lim="800000"/>
          <a:headEnd/>
          <a:tailEnd/>
        </a:ln>
      </xdr:spPr>
    </xdr:sp>
    <xdr:clientData/>
  </xdr:twoCellAnchor>
  <xdr:twoCellAnchor>
    <xdr:from>
      <xdr:col>0</xdr:col>
      <xdr:colOff>561975</xdr:colOff>
      <xdr:row>13</xdr:row>
      <xdr:rowOff>66675</xdr:rowOff>
    </xdr:from>
    <xdr:to>
      <xdr:col>0</xdr:col>
      <xdr:colOff>371475</xdr:colOff>
      <xdr:row>15</xdr:row>
      <xdr:rowOff>38100</xdr:rowOff>
    </xdr:to>
    <xdr:sp macro="" textlink="">
      <xdr:nvSpPr>
        <xdr:cNvPr id="552" name="Rectangle 79"/>
        <xdr:cNvSpPr>
          <a:spLocks noChangeArrowheads="1"/>
        </xdr:cNvSpPr>
      </xdr:nvSpPr>
      <xdr:spPr bwMode="auto">
        <a:xfrm>
          <a:off x="561975" y="3095625"/>
          <a:ext cx="0" cy="447675"/>
        </a:xfrm>
        <a:prstGeom prst="rect">
          <a:avLst/>
        </a:prstGeom>
        <a:noFill/>
        <a:ln w="9525">
          <a:noFill/>
          <a:miter lim="800000"/>
          <a:headEnd/>
          <a:tailEnd/>
        </a:ln>
      </xdr:spPr>
    </xdr:sp>
    <xdr:clientData/>
  </xdr:twoCellAnchor>
  <xdr:twoCellAnchor>
    <xdr:from>
      <xdr:col>0</xdr:col>
      <xdr:colOff>561975</xdr:colOff>
      <xdr:row>14</xdr:row>
      <xdr:rowOff>104775</xdr:rowOff>
    </xdr:from>
    <xdr:to>
      <xdr:col>0</xdr:col>
      <xdr:colOff>114300</xdr:colOff>
      <xdr:row>16</xdr:row>
      <xdr:rowOff>76200</xdr:rowOff>
    </xdr:to>
    <xdr:sp macro="" textlink="">
      <xdr:nvSpPr>
        <xdr:cNvPr id="553" name="Rectangle 85"/>
        <xdr:cNvSpPr>
          <a:spLocks noChangeArrowheads="1"/>
        </xdr:cNvSpPr>
      </xdr:nvSpPr>
      <xdr:spPr bwMode="auto">
        <a:xfrm>
          <a:off x="561975" y="3371850"/>
          <a:ext cx="0" cy="447675"/>
        </a:xfrm>
        <a:prstGeom prst="rect">
          <a:avLst/>
        </a:prstGeom>
        <a:noFill/>
        <a:ln w="9525">
          <a:noFill/>
          <a:miter lim="800000"/>
          <a:headEnd/>
          <a:tailEnd/>
        </a:ln>
      </xdr:spPr>
    </xdr:sp>
    <xdr:clientData/>
  </xdr:twoCellAnchor>
  <xdr:twoCellAnchor>
    <xdr:from>
      <xdr:col>0</xdr:col>
      <xdr:colOff>571500</xdr:colOff>
      <xdr:row>8</xdr:row>
      <xdr:rowOff>85725</xdr:rowOff>
    </xdr:from>
    <xdr:to>
      <xdr:col>0</xdr:col>
      <xdr:colOff>314325</xdr:colOff>
      <xdr:row>10</xdr:row>
      <xdr:rowOff>76200</xdr:rowOff>
    </xdr:to>
    <xdr:sp macro="" textlink="">
      <xdr:nvSpPr>
        <xdr:cNvPr id="554" name="Rectangle 55"/>
        <xdr:cNvSpPr>
          <a:spLocks noChangeArrowheads="1"/>
        </xdr:cNvSpPr>
      </xdr:nvSpPr>
      <xdr:spPr bwMode="auto">
        <a:xfrm>
          <a:off x="571500" y="1924050"/>
          <a:ext cx="0" cy="466725"/>
        </a:xfrm>
        <a:prstGeom prst="rect">
          <a:avLst/>
        </a:prstGeom>
        <a:noFill/>
        <a:ln w="9525">
          <a:noFill/>
          <a:miter lim="800000"/>
          <a:headEnd/>
          <a:tailEnd/>
        </a:ln>
      </xdr:spPr>
    </xdr:sp>
    <xdr:clientData/>
  </xdr:twoCellAnchor>
  <xdr:twoCellAnchor>
    <xdr:from>
      <xdr:col>0</xdr:col>
      <xdr:colOff>571500</xdr:colOff>
      <xdr:row>9</xdr:row>
      <xdr:rowOff>114300</xdr:rowOff>
    </xdr:from>
    <xdr:to>
      <xdr:col>0</xdr:col>
      <xdr:colOff>209550</xdr:colOff>
      <xdr:row>11</xdr:row>
      <xdr:rowOff>104775</xdr:rowOff>
    </xdr:to>
    <xdr:sp macro="" textlink="">
      <xdr:nvSpPr>
        <xdr:cNvPr id="555" name="Rectangle 61"/>
        <xdr:cNvSpPr>
          <a:spLocks noChangeArrowheads="1"/>
        </xdr:cNvSpPr>
      </xdr:nvSpPr>
      <xdr:spPr bwMode="auto">
        <a:xfrm>
          <a:off x="571500" y="2190750"/>
          <a:ext cx="0" cy="466725"/>
        </a:xfrm>
        <a:prstGeom prst="rect">
          <a:avLst/>
        </a:prstGeom>
        <a:noFill/>
        <a:ln w="9525">
          <a:noFill/>
          <a:miter lim="800000"/>
          <a:headEnd/>
          <a:tailEnd/>
        </a:ln>
      </xdr:spPr>
    </xdr:sp>
    <xdr:clientData/>
  </xdr:twoCellAnchor>
  <xdr:twoCellAnchor>
    <xdr:from>
      <xdr:col>0</xdr:col>
      <xdr:colOff>561975</xdr:colOff>
      <xdr:row>12</xdr:row>
      <xdr:rowOff>66675</xdr:rowOff>
    </xdr:from>
    <xdr:to>
      <xdr:col>0</xdr:col>
      <xdr:colOff>371475</xdr:colOff>
      <xdr:row>14</xdr:row>
      <xdr:rowOff>38100</xdr:rowOff>
    </xdr:to>
    <xdr:sp macro="" textlink="">
      <xdr:nvSpPr>
        <xdr:cNvPr id="556" name="Rectangle 79"/>
        <xdr:cNvSpPr>
          <a:spLocks noChangeArrowheads="1"/>
        </xdr:cNvSpPr>
      </xdr:nvSpPr>
      <xdr:spPr bwMode="auto">
        <a:xfrm>
          <a:off x="561975" y="2857500"/>
          <a:ext cx="0" cy="447675"/>
        </a:xfrm>
        <a:prstGeom prst="rect">
          <a:avLst/>
        </a:prstGeom>
        <a:noFill/>
        <a:ln w="9525">
          <a:noFill/>
          <a:miter lim="800000"/>
          <a:headEnd/>
          <a:tailEnd/>
        </a:ln>
      </xdr:spPr>
    </xdr:sp>
    <xdr:clientData/>
  </xdr:twoCellAnchor>
  <xdr:twoCellAnchor>
    <xdr:from>
      <xdr:col>0</xdr:col>
      <xdr:colOff>561975</xdr:colOff>
      <xdr:row>13</xdr:row>
      <xdr:rowOff>104775</xdr:rowOff>
    </xdr:from>
    <xdr:to>
      <xdr:col>0</xdr:col>
      <xdr:colOff>114300</xdr:colOff>
      <xdr:row>15</xdr:row>
      <xdr:rowOff>76200</xdr:rowOff>
    </xdr:to>
    <xdr:sp macro="" textlink="">
      <xdr:nvSpPr>
        <xdr:cNvPr id="557" name="Rectangle 85"/>
        <xdr:cNvSpPr>
          <a:spLocks noChangeArrowheads="1"/>
        </xdr:cNvSpPr>
      </xdr:nvSpPr>
      <xdr:spPr bwMode="auto">
        <a:xfrm>
          <a:off x="561975" y="3133725"/>
          <a:ext cx="0" cy="447675"/>
        </a:xfrm>
        <a:prstGeom prst="rect">
          <a:avLst/>
        </a:prstGeom>
        <a:noFill/>
        <a:ln w="9525">
          <a:noFill/>
          <a:miter lim="800000"/>
          <a:headEnd/>
          <a:tailEnd/>
        </a:ln>
      </xdr:spPr>
    </xdr:sp>
    <xdr:clientData/>
  </xdr:twoCellAnchor>
  <xdr:twoCellAnchor>
    <xdr:from>
      <xdr:col>0</xdr:col>
      <xdr:colOff>571500</xdr:colOff>
      <xdr:row>14</xdr:row>
      <xdr:rowOff>133350</xdr:rowOff>
    </xdr:from>
    <xdr:to>
      <xdr:col>0</xdr:col>
      <xdr:colOff>209550</xdr:colOff>
      <xdr:row>16</xdr:row>
      <xdr:rowOff>114300</xdr:rowOff>
    </xdr:to>
    <xdr:sp macro="" textlink="">
      <xdr:nvSpPr>
        <xdr:cNvPr id="558" name="Rectangle 91"/>
        <xdr:cNvSpPr>
          <a:spLocks noChangeArrowheads="1"/>
        </xdr:cNvSpPr>
      </xdr:nvSpPr>
      <xdr:spPr bwMode="auto">
        <a:xfrm>
          <a:off x="571500" y="3400425"/>
          <a:ext cx="0" cy="457200"/>
        </a:xfrm>
        <a:prstGeom prst="rect">
          <a:avLst/>
        </a:prstGeom>
        <a:noFill/>
        <a:ln w="9525">
          <a:noFill/>
          <a:miter lim="800000"/>
          <a:headEnd/>
          <a:tailEnd/>
        </a:ln>
      </xdr:spPr>
    </xdr:sp>
    <xdr:clientData/>
  </xdr:twoCellAnchor>
  <xdr:twoCellAnchor>
    <xdr:from>
      <xdr:col>0</xdr:col>
      <xdr:colOff>571500</xdr:colOff>
      <xdr:row>9</xdr:row>
      <xdr:rowOff>85725</xdr:rowOff>
    </xdr:from>
    <xdr:to>
      <xdr:col>0</xdr:col>
      <xdr:colOff>314325</xdr:colOff>
      <xdr:row>11</xdr:row>
      <xdr:rowOff>76200</xdr:rowOff>
    </xdr:to>
    <xdr:sp macro="" textlink="">
      <xdr:nvSpPr>
        <xdr:cNvPr id="559" name="Rectangle 55"/>
        <xdr:cNvSpPr>
          <a:spLocks noChangeArrowheads="1"/>
        </xdr:cNvSpPr>
      </xdr:nvSpPr>
      <xdr:spPr bwMode="auto">
        <a:xfrm>
          <a:off x="571500" y="2162175"/>
          <a:ext cx="0" cy="466725"/>
        </a:xfrm>
        <a:prstGeom prst="rect">
          <a:avLst/>
        </a:prstGeom>
        <a:noFill/>
        <a:ln w="9525">
          <a:noFill/>
          <a:miter lim="800000"/>
          <a:headEnd/>
          <a:tailEnd/>
        </a:ln>
      </xdr:spPr>
    </xdr:sp>
    <xdr:clientData/>
  </xdr:twoCellAnchor>
  <xdr:twoCellAnchor>
    <xdr:from>
      <xdr:col>0</xdr:col>
      <xdr:colOff>571500</xdr:colOff>
      <xdr:row>10</xdr:row>
      <xdr:rowOff>114300</xdr:rowOff>
    </xdr:from>
    <xdr:to>
      <xdr:col>0</xdr:col>
      <xdr:colOff>209550</xdr:colOff>
      <xdr:row>12</xdr:row>
      <xdr:rowOff>104775</xdr:rowOff>
    </xdr:to>
    <xdr:sp macro="" textlink="">
      <xdr:nvSpPr>
        <xdr:cNvPr id="560" name="Rectangle 61"/>
        <xdr:cNvSpPr>
          <a:spLocks noChangeArrowheads="1"/>
        </xdr:cNvSpPr>
      </xdr:nvSpPr>
      <xdr:spPr bwMode="auto">
        <a:xfrm>
          <a:off x="571500" y="2428875"/>
          <a:ext cx="0" cy="466725"/>
        </a:xfrm>
        <a:prstGeom prst="rect">
          <a:avLst/>
        </a:prstGeom>
        <a:noFill/>
        <a:ln w="9525">
          <a:noFill/>
          <a:miter lim="800000"/>
          <a:headEnd/>
          <a:tailEnd/>
        </a:ln>
      </xdr:spPr>
    </xdr:sp>
    <xdr:clientData/>
  </xdr:twoCellAnchor>
  <xdr:twoCellAnchor>
    <xdr:from>
      <xdr:col>0</xdr:col>
      <xdr:colOff>561975</xdr:colOff>
      <xdr:row>13</xdr:row>
      <xdr:rowOff>66675</xdr:rowOff>
    </xdr:from>
    <xdr:to>
      <xdr:col>0</xdr:col>
      <xdr:colOff>371475</xdr:colOff>
      <xdr:row>15</xdr:row>
      <xdr:rowOff>38100</xdr:rowOff>
    </xdr:to>
    <xdr:sp macro="" textlink="">
      <xdr:nvSpPr>
        <xdr:cNvPr id="561" name="Rectangle 79"/>
        <xdr:cNvSpPr>
          <a:spLocks noChangeArrowheads="1"/>
        </xdr:cNvSpPr>
      </xdr:nvSpPr>
      <xdr:spPr bwMode="auto">
        <a:xfrm>
          <a:off x="561975" y="3095625"/>
          <a:ext cx="0" cy="447675"/>
        </a:xfrm>
        <a:prstGeom prst="rect">
          <a:avLst/>
        </a:prstGeom>
        <a:noFill/>
        <a:ln w="9525">
          <a:noFill/>
          <a:miter lim="800000"/>
          <a:headEnd/>
          <a:tailEnd/>
        </a:ln>
      </xdr:spPr>
    </xdr:sp>
    <xdr:clientData/>
  </xdr:twoCellAnchor>
  <xdr:twoCellAnchor>
    <xdr:from>
      <xdr:col>0</xdr:col>
      <xdr:colOff>561975</xdr:colOff>
      <xdr:row>14</xdr:row>
      <xdr:rowOff>104775</xdr:rowOff>
    </xdr:from>
    <xdr:to>
      <xdr:col>0</xdr:col>
      <xdr:colOff>114300</xdr:colOff>
      <xdr:row>16</xdr:row>
      <xdr:rowOff>76200</xdr:rowOff>
    </xdr:to>
    <xdr:sp macro="" textlink="">
      <xdr:nvSpPr>
        <xdr:cNvPr id="562" name="Rectangle 85"/>
        <xdr:cNvSpPr>
          <a:spLocks noChangeArrowheads="1"/>
        </xdr:cNvSpPr>
      </xdr:nvSpPr>
      <xdr:spPr bwMode="auto">
        <a:xfrm>
          <a:off x="561975" y="3371850"/>
          <a:ext cx="0" cy="447675"/>
        </a:xfrm>
        <a:prstGeom prst="rect">
          <a:avLst/>
        </a:prstGeom>
        <a:noFill/>
        <a:ln w="9525">
          <a:noFill/>
          <a:miter lim="800000"/>
          <a:headEnd/>
          <a:tailEnd/>
        </a:ln>
      </xdr:spPr>
    </xdr:sp>
    <xdr:clientData/>
  </xdr:twoCellAnchor>
  <xdr:twoCellAnchor>
    <xdr:from>
      <xdr:col>0</xdr:col>
      <xdr:colOff>571500</xdr:colOff>
      <xdr:row>8</xdr:row>
      <xdr:rowOff>85725</xdr:rowOff>
    </xdr:from>
    <xdr:to>
      <xdr:col>0</xdr:col>
      <xdr:colOff>314325</xdr:colOff>
      <xdr:row>10</xdr:row>
      <xdr:rowOff>76200</xdr:rowOff>
    </xdr:to>
    <xdr:sp macro="" textlink="">
      <xdr:nvSpPr>
        <xdr:cNvPr id="563" name="Rectangle 55"/>
        <xdr:cNvSpPr>
          <a:spLocks noChangeArrowheads="1"/>
        </xdr:cNvSpPr>
      </xdr:nvSpPr>
      <xdr:spPr bwMode="auto">
        <a:xfrm>
          <a:off x="571500" y="1924050"/>
          <a:ext cx="0" cy="466725"/>
        </a:xfrm>
        <a:prstGeom prst="rect">
          <a:avLst/>
        </a:prstGeom>
        <a:noFill/>
        <a:ln w="9525">
          <a:noFill/>
          <a:miter lim="800000"/>
          <a:headEnd/>
          <a:tailEnd/>
        </a:ln>
      </xdr:spPr>
    </xdr:sp>
    <xdr:clientData/>
  </xdr:twoCellAnchor>
  <xdr:twoCellAnchor>
    <xdr:from>
      <xdr:col>0</xdr:col>
      <xdr:colOff>571500</xdr:colOff>
      <xdr:row>9</xdr:row>
      <xdr:rowOff>114300</xdr:rowOff>
    </xdr:from>
    <xdr:to>
      <xdr:col>0</xdr:col>
      <xdr:colOff>209550</xdr:colOff>
      <xdr:row>11</xdr:row>
      <xdr:rowOff>104775</xdr:rowOff>
    </xdr:to>
    <xdr:sp macro="" textlink="">
      <xdr:nvSpPr>
        <xdr:cNvPr id="564" name="Rectangle 61"/>
        <xdr:cNvSpPr>
          <a:spLocks noChangeArrowheads="1"/>
        </xdr:cNvSpPr>
      </xdr:nvSpPr>
      <xdr:spPr bwMode="auto">
        <a:xfrm>
          <a:off x="571500" y="2190750"/>
          <a:ext cx="0" cy="466725"/>
        </a:xfrm>
        <a:prstGeom prst="rect">
          <a:avLst/>
        </a:prstGeom>
        <a:noFill/>
        <a:ln w="9525">
          <a:noFill/>
          <a:miter lim="800000"/>
          <a:headEnd/>
          <a:tailEnd/>
        </a:ln>
      </xdr:spPr>
    </xdr:sp>
    <xdr:clientData/>
  </xdr:twoCellAnchor>
  <xdr:twoCellAnchor>
    <xdr:from>
      <xdr:col>0</xdr:col>
      <xdr:colOff>561975</xdr:colOff>
      <xdr:row>12</xdr:row>
      <xdr:rowOff>66675</xdr:rowOff>
    </xdr:from>
    <xdr:to>
      <xdr:col>0</xdr:col>
      <xdr:colOff>371475</xdr:colOff>
      <xdr:row>14</xdr:row>
      <xdr:rowOff>38100</xdr:rowOff>
    </xdr:to>
    <xdr:sp macro="" textlink="">
      <xdr:nvSpPr>
        <xdr:cNvPr id="565" name="Rectangle 79"/>
        <xdr:cNvSpPr>
          <a:spLocks noChangeArrowheads="1"/>
        </xdr:cNvSpPr>
      </xdr:nvSpPr>
      <xdr:spPr bwMode="auto">
        <a:xfrm>
          <a:off x="561975" y="2857500"/>
          <a:ext cx="0" cy="447675"/>
        </a:xfrm>
        <a:prstGeom prst="rect">
          <a:avLst/>
        </a:prstGeom>
        <a:noFill/>
        <a:ln w="9525">
          <a:noFill/>
          <a:miter lim="800000"/>
          <a:headEnd/>
          <a:tailEnd/>
        </a:ln>
      </xdr:spPr>
    </xdr:sp>
    <xdr:clientData/>
  </xdr:twoCellAnchor>
  <xdr:twoCellAnchor>
    <xdr:from>
      <xdr:col>0</xdr:col>
      <xdr:colOff>561975</xdr:colOff>
      <xdr:row>13</xdr:row>
      <xdr:rowOff>104775</xdr:rowOff>
    </xdr:from>
    <xdr:to>
      <xdr:col>0</xdr:col>
      <xdr:colOff>114300</xdr:colOff>
      <xdr:row>15</xdr:row>
      <xdr:rowOff>76200</xdr:rowOff>
    </xdr:to>
    <xdr:sp macro="" textlink="">
      <xdr:nvSpPr>
        <xdr:cNvPr id="566" name="Rectangle 85"/>
        <xdr:cNvSpPr>
          <a:spLocks noChangeArrowheads="1"/>
        </xdr:cNvSpPr>
      </xdr:nvSpPr>
      <xdr:spPr bwMode="auto">
        <a:xfrm>
          <a:off x="561975" y="3133725"/>
          <a:ext cx="0" cy="447675"/>
        </a:xfrm>
        <a:prstGeom prst="rect">
          <a:avLst/>
        </a:prstGeom>
        <a:noFill/>
        <a:ln w="9525">
          <a:noFill/>
          <a:miter lim="800000"/>
          <a:headEnd/>
          <a:tailEnd/>
        </a:ln>
      </xdr:spPr>
    </xdr:sp>
    <xdr:clientData/>
  </xdr:twoCellAnchor>
  <xdr:twoCellAnchor>
    <xdr:from>
      <xdr:col>0</xdr:col>
      <xdr:colOff>571500</xdr:colOff>
      <xdr:row>14</xdr:row>
      <xdr:rowOff>133350</xdr:rowOff>
    </xdr:from>
    <xdr:to>
      <xdr:col>0</xdr:col>
      <xdr:colOff>209550</xdr:colOff>
      <xdr:row>16</xdr:row>
      <xdr:rowOff>114300</xdr:rowOff>
    </xdr:to>
    <xdr:sp macro="" textlink="">
      <xdr:nvSpPr>
        <xdr:cNvPr id="567" name="Rectangle 91"/>
        <xdr:cNvSpPr>
          <a:spLocks noChangeArrowheads="1"/>
        </xdr:cNvSpPr>
      </xdr:nvSpPr>
      <xdr:spPr bwMode="auto">
        <a:xfrm>
          <a:off x="571500" y="3400425"/>
          <a:ext cx="0" cy="457200"/>
        </a:xfrm>
        <a:prstGeom prst="rect">
          <a:avLst/>
        </a:prstGeom>
        <a:noFill/>
        <a:ln w="9525">
          <a:noFill/>
          <a:miter lim="800000"/>
          <a:headEnd/>
          <a:tailEnd/>
        </a:ln>
      </xdr:spPr>
    </xdr:sp>
    <xdr:clientData/>
  </xdr:twoCellAnchor>
  <xdr:twoCellAnchor>
    <xdr:from>
      <xdr:col>0</xdr:col>
      <xdr:colOff>571500</xdr:colOff>
      <xdr:row>9</xdr:row>
      <xdr:rowOff>85725</xdr:rowOff>
    </xdr:from>
    <xdr:to>
      <xdr:col>0</xdr:col>
      <xdr:colOff>314325</xdr:colOff>
      <xdr:row>11</xdr:row>
      <xdr:rowOff>76200</xdr:rowOff>
    </xdr:to>
    <xdr:sp macro="" textlink="">
      <xdr:nvSpPr>
        <xdr:cNvPr id="568" name="Rectangle 55"/>
        <xdr:cNvSpPr>
          <a:spLocks noChangeArrowheads="1"/>
        </xdr:cNvSpPr>
      </xdr:nvSpPr>
      <xdr:spPr bwMode="auto">
        <a:xfrm>
          <a:off x="571500" y="2162175"/>
          <a:ext cx="0" cy="466725"/>
        </a:xfrm>
        <a:prstGeom prst="rect">
          <a:avLst/>
        </a:prstGeom>
        <a:noFill/>
        <a:ln w="9525">
          <a:noFill/>
          <a:miter lim="800000"/>
          <a:headEnd/>
          <a:tailEnd/>
        </a:ln>
      </xdr:spPr>
    </xdr:sp>
    <xdr:clientData/>
  </xdr:twoCellAnchor>
  <xdr:twoCellAnchor>
    <xdr:from>
      <xdr:col>0</xdr:col>
      <xdr:colOff>571500</xdr:colOff>
      <xdr:row>10</xdr:row>
      <xdr:rowOff>114300</xdr:rowOff>
    </xdr:from>
    <xdr:to>
      <xdr:col>0</xdr:col>
      <xdr:colOff>209550</xdr:colOff>
      <xdr:row>12</xdr:row>
      <xdr:rowOff>104775</xdr:rowOff>
    </xdr:to>
    <xdr:sp macro="" textlink="">
      <xdr:nvSpPr>
        <xdr:cNvPr id="569" name="Rectangle 61"/>
        <xdr:cNvSpPr>
          <a:spLocks noChangeArrowheads="1"/>
        </xdr:cNvSpPr>
      </xdr:nvSpPr>
      <xdr:spPr bwMode="auto">
        <a:xfrm>
          <a:off x="571500" y="2428875"/>
          <a:ext cx="0" cy="466725"/>
        </a:xfrm>
        <a:prstGeom prst="rect">
          <a:avLst/>
        </a:prstGeom>
        <a:noFill/>
        <a:ln w="9525">
          <a:noFill/>
          <a:miter lim="800000"/>
          <a:headEnd/>
          <a:tailEnd/>
        </a:ln>
      </xdr:spPr>
    </xdr:sp>
    <xdr:clientData/>
  </xdr:twoCellAnchor>
  <xdr:twoCellAnchor>
    <xdr:from>
      <xdr:col>0</xdr:col>
      <xdr:colOff>561975</xdr:colOff>
      <xdr:row>13</xdr:row>
      <xdr:rowOff>66675</xdr:rowOff>
    </xdr:from>
    <xdr:to>
      <xdr:col>0</xdr:col>
      <xdr:colOff>371475</xdr:colOff>
      <xdr:row>15</xdr:row>
      <xdr:rowOff>38100</xdr:rowOff>
    </xdr:to>
    <xdr:sp macro="" textlink="">
      <xdr:nvSpPr>
        <xdr:cNvPr id="570" name="Rectangle 79"/>
        <xdr:cNvSpPr>
          <a:spLocks noChangeArrowheads="1"/>
        </xdr:cNvSpPr>
      </xdr:nvSpPr>
      <xdr:spPr bwMode="auto">
        <a:xfrm>
          <a:off x="561975" y="3095625"/>
          <a:ext cx="0" cy="447675"/>
        </a:xfrm>
        <a:prstGeom prst="rect">
          <a:avLst/>
        </a:prstGeom>
        <a:noFill/>
        <a:ln w="9525">
          <a:noFill/>
          <a:miter lim="800000"/>
          <a:headEnd/>
          <a:tailEnd/>
        </a:ln>
      </xdr:spPr>
    </xdr:sp>
    <xdr:clientData/>
  </xdr:twoCellAnchor>
  <xdr:twoCellAnchor>
    <xdr:from>
      <xdr:col>0</xdr:col>
      <xdr:colOff>561975</xdr:colOff>
      <xdr:row>14</xdr:row>
      <xdr:rowOff>104775</xdr:rowOff>
    </xdr:from>
    <xdr:to>
      <xdr:col>0</xdr:col>
      <xdr:colOff>114300</xdr:colOff>
      <xdr:row>16</xdr:row>
      <xdr:rowOff>76200</xdr:rowOff>
    </xdr:to>
    <xdr:sp macro="" textlink="">
      <xdr:nvSpPr>
        <xdr:cNvPr id="571" name="Rectangle 85"/>
        <xdr:cNvSpPr>
          <a:spLocks noChangeArrowheads="1"/>
        </xdr:cNvSpPr>
      </xdr:nvSpPr>
      <xdr:spPr bwMode="auto">
        <a:xfrm>
          <a:off x="561975" y="3371850"/>
          <a:ext cx="0" cy="447675"/>
        </a:xfrm>
        <a:prstGeom prst="rect">
          <a:avLst/>
        </a:prstGeom>
        <a:noFill/>
        <a:ln w="9525">
          <a:noFill/>
          <a:miter lim="800000"/>
          <a:headEnd/>
          <a:tailEnd/>
        </a:ln>
      </xdr:spPr>
    </xdr:sp>
    <xdr:clientData/>
  </xdr:twoCellAnchor>
  <xdr:twoCellAnchor>
    <xdr:from>
      <xdr:col>0</xdr:col>
      <xdr:colOff>571500</xdr:colOff>
      <xdr:row>8</xdr:row>
      <xdr:rowOff>85725</xdr:rowOff>
    </xdr:from>
    <xdr:to>
      <xdr:col>0</xdr:col>
      <xdr:colOff>314325</xdr:colOff>
      <xdr:row>10</xdr:row>
      <xdr:rowOff>76200</xdr:rowOff>
    </xdr:to>
    <xdr:sp macro="" textlink="">
      <xdr:nvSpPr>
        <xdr:cNvPr id="572" name="Rectangle 55"/>
        <xdr:cNvSpPr>
          <a:spLocks noChangeArrowheads="1"/>
        </xdr:cNvSpPr>
      </xdr:nvSpPr>
      <xdr:spPr bwMode="auto">
        <a:xfrm>
          <a:off x="571500" y="1924050"/>
          <a:ext cx="0" cy="466725"/>
        </a:xfrm>
        <a:prstGeom prst="rect">
          <a:avLst/>
        </a:prstGeom>
        <a:noFill/>
        <a:ln w="9525">
          <a:noFill/>
          <a:miter lim="800000"/>
          <a:headEnd/>
          <a:tailEnd/>
        </a:ln>
      </xdr:spPr>
    </xdr:sp>
    <xdr:clientData/>
  </xdr:twoCellAnchor>
  <xdr:twoCellAnchor>
    <xdr:from>
      <xdr:col>0</xdr:col>
      <xdr:colOff>571500</xdr:colOff>
      <xdr:row>9</xdr:row>
      <xdr:rowOff>114300</xdr:rowOff>
    </xdr:from>
    <xdr:to>
      <xdr:col>0</xdr:col>
      <xdr:colOff>209550</xdr:colOff>
      <xdr:row>11</xdr:row>
      <xdr:rowOff>104775</xdr:rowOff>
    </xdr:to>
    <xdr:sp macro="" textlink="">
      <xdr:nvSpPr>
        <xdr:cNvPr id="573" name="Rectangle 61"/>
        <xdr:cNvSpPr>
          <a:spLocks noChangeArrowheads="1"/>
        </xdr:cNvSpPr>
      </xdr:nvSpPr>
      <xdr:spPr bwMode="auto">
        <a:xfrm>
          <a:off x="571500" y="2190750"/>
          <a:ext cx="0" cy="466725"/>
        </a:xfrm>
        <a:prstGeom prst="rect">
          <a:avLst/>
        </a:prstGeom>
        <a:noFill/>
        <a:ln w="9525">
          <a:noFill/>
          <a:miter lim="800000"/>
          <a:headEnd/>
          <a:tailEnd/>
        </a:ln>
      </xdr:spPr>
    </xdr:sp>
    <xdr:clientData/>
  </xdr:twoCellAnchor>
  <xdr:twoCellAnchor>
    <xdr:from>
      <xdr:col>0</xdr:col>
      <xdr:colOff>561975</xdr:colOff>
      <xdr:row>12</xdr:row>
      <xdr:rowOff>66675</xdr:rowOff>
    </xdr:from>
    <xdr:to>
      <xdr:col>0</xdr:col>
      <xdr:colOff>371475</xdr:colOff>
      <xdr:row>14</xdr:row>
      <xdr:rowOff>38100</xdr:rowOff>
    </xdr:to>
    <xdr:sp macro="" textlink="">
      <xdr:nvSpPr>
        <xdr:cNvPr id="574" name="Rectangle 79"/>
        <xdr:cNvSpPr>
          <a:spLocks noChangeArrowheads="1"/>
        </xdr:cNvSpPr>
      </xdr:nvSpPr>
      <xdr:spPr bwMode="auto">
        <a:xfrm>
          <a:off x="561975" y="2857500"/>
          <a:ext cx="0" cy="447675"/>
        </a:xfrm>
        <a:prstGeom prst="rect">
          <a:avLst/>
        </a:prstGeom>
        <a:noFill/>
        <a:ln w="9525">
          <a:noFill/>
          <a:miter lim="800000"/>
          <a:headEnd/>
          <a:tailEnd/>
        </a:ln>
      </xdr:spPr>
    </xdr:sp>
    <xdr:clientData/>
  </xdr:twoCellAnchor>
  <xdr:twoCellAnchor>
    <xdr:from>
      <xdr:col>0</xdr:col>
      <xdr:colOff>561975</xdr:colOff>
      <xdr:row>13</xdr:row>
      <xdr:rowOff>104775</xdr:rowOff>
    </xdr:from>
    <xdr:to>
      <xdr:col>0</xdr:col>
      <xdr:colOff>114300</xdr:colOff>
      <xdr:row>15</xdr:row>
      <xdr:rowOff>76200</xdr:rowOff>
    </xdr:to>
    <xdr:sp macro="" textlink="">
      <xdr:nvSpPr>
        <xdr:cNvPr id="575" name="Rectangle 85"/>
        <xdr:cNvSpPr>
          <a:spLocks noChangeArrowheads="1"/>
        </xdr:cNvSpPr>
      </xdr:nvSpPr>
      <xdr:spPr bwMode="auto">
        <a:xfrm>
          <a:off x="561975" y="3133725"/>
          <a:ext cx="0" cy="447675"/>
        </a:xfrm>
        <a:prstGeom prst="rect">
          <a:avLst/>
        </a:prstGeom>
        <a:noFill/>
        <a:ln w="9525">
          <a:noFill/>
          <a:miter lim="800000"/>
          <a:headEnd/>
          <a:tailEnd/>
        </a:ln>
      </xdr:spPr>
    </xdr:sp>
    <xdr:clientData/>
  </xdr:twoCellAnchor>
  <xdr:twoCellAnchor>
    <xdr:from>
      <xdr:col>0</xdr:col>
      <xdr:colOff>571500</xdr:colOff>
      <xdr:row>14</xdr:row>
      <xdr:rowOff>133350</xdr:rowOff>
    </xdr:from>
    <xdr:to>
      <xdr:col>0</xdr:col>
      <xdr:colOff>209550</xdr:colOff>
      <xdr:row>16</xdr:row>
      <xdr:rowOff>114300</xdr:rowOff>
    </xdr:to>
    <xdr:sp macro="" textlink="">
      <xdr:nvSpPr>
        <xdr:cNvPr id="576" name="Rectangle 91"/>
        <xdr:cNvSpPr>
          <a:spLocks noChangeArrowheads="1"/>
        </xdr:cNvSpPr>
      </xdr:nvSpPr>
      <xdr:spPr bwMode="auto">
        <a:xfrm>
          <a:off x="571500" y="3400425"/>
          <a:ext cx="0" cy="457200"/>
        </a:xfrm>
        <a:prstGeom prst="rect">
          <a:avLst/>
        </a:prstGeom>
        <a:noFill/>
        <a:ln w="9525">
          <a:noFill/>
          <a:miter lim="800000"/>
          <a:headEnd/>
          <a:tailEnd/>
        </a:ln>
      </xdr:spPr>
    </xdr:sp>
    <xdr:clientData/>
  </xdr:twoCellAnchor>
  <xdr:twoCellAnchor>
    <xdr:from>
      <xdr:col>0</xdr:col>
      <xdr:colOff>571500</xdr:colOff>
      <xdr:row>9</xdr:row>
      <xdr:rowOff>85725</xdr:rowOff>
    </xdr:from>
    <xdr:to>
      <xdr:col>0</xdr:col>
      <xdr:colOff>314325</xdr:colOff>
      <xdr:row>11</xdr:row>
      <xdr:rowOff>76200</xdr:rowOff>
    </xdr:to>
    <xdr:sp macro="" textlink="">
      <xdr:nvSpPr>
        <xdr:cNvPr id="577" name="Rectangle 55"/>
        <xdr:cNvSpPr>
          <a:spLocks noChangeArrowheads="1"/>
        </xdr:cNvSpPr>
      </xdr:nvSpPr>
      <xdr:spPr bwMode="auto">
        <a:xfrm>
          <a:off x="571500" y="2162175"/>
          <a:ext cx="0" cy="466725"/>
        </a:xfrm>
        <a:prstGeom prst="rect">
          <a:avLst/>
        </a:prstGeom>
        <a:noFill/>
        <a:ln w="9525">
          <a:noFill/>
          <a:miter lim="800000"/>
          <a:headEnd/>
          <a:tailEnd/>
        </a:ln>
      </xdr:spPr>
    </xdr:sp>
    <xdr:clientData/>
  </xdr:twoCellAnchor>
  <xdr:twoCellAnchor>
    <xdr:from>
      <xdr:col>0</xdr:col>
      <xdr:colOff>571500</xdr:colOff>
      <xdr:row>10</xdr:row>
      <xdr:rowOff>114300</xdr:rowOff>
    </xdr:from>
    <xdr:to>
      <xdr:col>0</xdr:col>
      <xdr:colOff>209550</xdr:colOff>
      <xdr:row>12</xdr:row>
      <xdr:rowOff>104775</xdr:rowOff>
    </xdr:to>
    <xdr:sp macro="" textlink="">
      <xdr:nvSpPr>
        <xdr:cNvPr id="578" name="Rectangle 61"/>
        <xdr:cNvSpPr>
          <a:spLocks noChangeArrowheads="1"/>
        </xdr:cNvSpPr>
      </xdr:nvSpPr>
      <xdr:spPr bwMode="auto">
        <a:xfrm>
          <a:off x="571500" y="2428875"/>
          <a:ext cx="0" cy="466725"/>
        </a:xfrm>
        <a:prstGeom prst="rect">
          <a:avLst/>
        </a:prstGeom>
        <a:noFill/>
        <a:ln w="9525">
          <a:noFill/>
          <a:miter lim="800000"/>
          <a:headEnd/>
          <a:tailEnd/>
        </a:ln>
      </xdr:spPr>
    </xdr:sp>
    <xdr:clientData/>
  </xdr:twoCellAnchor>
  <xdr:twoCellAnchor>
    <xdr:from>
      <xdr:col>0</xdr:col>
      <xdr:colOff>561975</xdr:colOff>
      <xdr:row>13</xdr:row>
      <xdr:rowOff>66675</xdr:rowOff>
    </xdr:from>
    <xdr:to>
      <xdr:col>0</xdr:col>
      <xdr:colOff>371475</xdr:colOff>
      <xdr:row>15</xdr:row>
      <xdr:rowOff>38100</xdr:rowOff>
    </xdr:to>
    <xdr:sp macro="" textlink="">
      <xdr:nvSpPr>
        <xdr:cNvPr id="579" name="Rectangle 79"/>
        <xdr:cNvSpPr>
          <a:spLocks noChangeArrowheads="1"/>
        </xdr:cNvSpPr>
      </xdr:nvSpPr>
      <xdr:spPr bwMode="auto">
        <a:xfrm>
          <a:off x="561975" y="3095625"/>
          <a:ext cx="0" cy="447675"/>
        </a:xfrm>
        <a:prstGeom prst="rect">
          <a:avLst/>
        </a:prstGeom>
        <a:noFill/>
        <a:ln w="9525">
          <a:noFill/>
          <a:miter lim="800000"/>
          <a:headEnd/>
          <a:tailEnd/>
        </a:ln>
      </xdr:spPr>
    </xdr:sp>
    <xdr:clientData/>
  </xdr:twoCellAnchor>
  <xdr:twoCellAnchor>
    <xdr:from>
      <xdr:col>0</xdr:col>
      <xdr:colOff>561975</xdr:colOff>
      <xdr:row>14</xdr:row>
      <xdr:rowOff>104775</xdr:rowOff>
    </xdr:from>
    <xdr:to>
      <xdr:col>0</xdr:col>
      <xdr:colOff>114300</xdr:colOff>
      <xdr:row>16</xdr:row>
      <xdr:rowOff>76200</xdr:rowOff>
    </xdr:to>
    <xdr:sp macro="" textlink="">
      <xdr:nvSpPr>
        <xdr:cNvPr id="580" name="Rectangle 85"/>
        <xdr:cNvSpPr>
          <a:spLocks noChangeArrowheads="1"/>
        </xdr:cNvSpPr>
      </xdr:nvSpPr>
      <xdr:spPr bwMode="auto">
        <a:xfrm>
          <a:off x="561975" y="3371850"/>
          <a:ext cx="0" cy="447675"/>
        </a:xfrm>
        <a:prstGeom prst="rect">
          <a:avLst/>
        </a:prstGeom>
        <a:noFill/>
        <a:ln w="9525">
          <a:noFill/>
          <a:miter lim="800000"/>
          <a:headEnd/>
          <a:tailEnd/>
        </a:ln>
      </xdr:spPr>
    </xdr:sp>
    <xdr:clientData/>
  </xdr:twoCellAnchor>
  <xdr:twoCellAnchor>
    <xdr:from>
      <xdr:col>0</xdr:col>
      <xdr:colOff>571500</xdr:colOff>
      <xdr:row>8</xdr:row>
      <xdr:rowOff>85725</xdr:rowOff>
    </xdr:from>
    <xdr:to>
      <xdr:col>0</xdr:col>
      <xdr:colOff>314325</xdr:colOff>
      <xdr:row>10</xdr:row>
      <xdr:rowOff>76200</xdr:rowOff>
    </xdr:to>
    <xdr:sp macro="" textlink="">
      <xdr:nvSpPr>
        <xdr:cNvPr id="581" name="Rectangle 55"/>
        <xdr:cNvSpPr>
          <a:spLocks noChangeArrowheads="1"/>
        </xdr:cNvSpPr>
      </xdr:nvSpPr>
      <xdr:spPr bwMode="auto">
        <a:xfrm>
          <a:off x="571500" y="1924050"/>
          <a:ext cx="0" cy="466725"/>
        </a:xfrm>
        <a:prstGeom prst="rect">
          <a:avLst/>
        </a:prstGeom>
        <a:noFill/>
        <a:ln w="9525">
          <a:noFill/>
          <a:miter lim="800000"/>
          <a:headEnd/>
          <a:tailEnd/>
        </a:ln>
      </xdr:spPr>
    </xdr:sp>
    <xdr:clientData/>
  </xdr:twoCellAnchor>
  <xdr:twoCellAnchor>
    <xdr:from>
      <xdr:col>0</xdr:col>
      <xdr:colOff>571500</xdr:colOff>
      <xdr:row>9</xdr:row>
      <xdr:rowOff>114300</xdr:rowOff>
    </xdr:from>
    <xdr:to>
      <xdr:col>0</xdr:col>
      <xdr:colOff>209550</xdr:colOff>
      <xdr:row>11</xdr:row>
      <xdr:rowOff>104775</xdr:rowOff>
    </xdr:to>
    <xdr:sp macro="" textlink="">
      <xdr:nvSpPr>
        <xdr:cNvPr id="582" name="Rectangle 61"/>
        <xdr:cNvSpPr>
          <a:spLocks noChangeArrowheads="1"/>
        </xdr:cNvSpPr>
      </xdr:nvSpPr>
      <xdr:spPr bwMode="auto">
        <a:xfrm>
          <a:off x="571500" y="2190750"/>
          <a:ext cx="0" cy="466725"/>
        </a:xfrm>
        <a:prstGeom prst="rect">
          <a:avLst/>
        </a:prstGeom>
        <a:noFill/>
        <a:ln w="9525">
          <a:noFill/>
          <a:miter lim="800000"/>
          <a:headEnd/>
          <a:tailEnd/>
        </a:ln>
      </xdr:spPr>
    </xdr:sp>
    <xdr:clientData/>
  </xdr:twoCellAnchor>
  <xdr:twoCellAnchor>
    <xdr:from>
      <xdr:col>0</xdr:col>
      <xdr:colOff>561975</xdr:colOff>
      <xdr:row>12</xdr:row>
      <xdr:rowOff>66675</xdr:rowOff>
    </xdr:from>
    <xdr:to>
      <xdr:col>0</xdr:col>
      <xdr:colOff>371475</xdr:colOff>
      <xdr:row>14</xdr:row>
      <xdr:rowOff>38100</xdr:rowOff>
    </xdr:to>
    <xdr:sp macro="" textlink="">
      <xdr:nvSpPr>
        <xdr:cNvPr id="583" name="Rectangle 79"/>
        <xdr:cNvSpPr>
          <a:spLocks noChangeArrowheads="1"/>
        </xdr:cNvSpPr>
      </xdr:nvSpPr>
      <xdr:spPr bwMode="auto">
        <a:xfrm>
          <a:off x="561975" y="2857500"/>
          <a:ext cx="0" cy="447675"/>
        </a:xfrm>
        <a:prstGeom prst="rect">
          <a:avLst/>
        </a:prstGeom>
        <a:noFill/>
        <a:ln w="9525">
          <a:noFill/>
          <a:miter lim="800000"/>
          <a:headEnd/>
          <a:tailEnd/>
        </a:ln>
      </xdr:spPr>
    </xdr:sp>
    <xdr:clientData/>
  </xdr:twoCellAnchor>
  <xdr:twoCellAnchor>
    <xdr:from>
      <xdr:col>0</xdr:col>
      <xdr:colOff>561975</xdr:colOff>
      <xdr:row>13</xdr:row>
      <xdr:rowOff>104775</xdr:rowOff>
    </xdr:from>
    <xdr:to>
      <xdr:col>0</xdr:col>
      <xdr:colOff>114300</xdr:colOff>
      <xdr:row>15</xdr:row>
      <xdr:rowOff>76200</xdr:rowOff>
    </xdr:to>
    <xdr:sp macro="" textlink="">
      <xdr:nvSpPr>
        <xdr:cNvPr id="584" name="Rectangle 85"/>
        <xdr:cNvSpPr>
          <a:spLocks noChangeArrowheads="1"/>
        </xdr:cNvSpPr>
      </xdr:nvSpPr>
      <xdr:spPr bwMode="auto">
        <a:xfrm>
          <a:off x="561975" y="3133725"/>
          <a:ext cx="0" cy="447675"/>
        </a:xfrm>
        <a:prstGeom prst="rect">
          <a:avLst/>
        </a:prstGeom>
        <a:noFill/>
        <a:ln w="9525">
          <a:noFill/>
          <a:miter lim="800000"/>
          <a:headEnd/>
          <a:tailEnd/>
        </a:ln>
      </xdr:spPr>
    </xdr:sp>
    <xdr:clientData/>
  </xdr:twoCellAnchor>
  <xdr:twoCellAnchor>
    <xdr:from>
      <xdr:col>0</xdr:col>
      <xdr:colOff>571500</xdr:colOff>
      <xdr:row>14</xdr:row>
      <xdr:rowOff>133350</xdr:rowOff>
    </xdr:from>
    <xdr:to>
      <xdr:col>0</xdr:col>
      <xdr:colOff>209550</xdr:colOff>
      <xdr:row>16</xdr:row>
      <xdr:rowOff>114300</xdr:rowOff>
    </xdr:to>
    <xdr:sp macro="" textlink="">
      <xdr:nvSpPr>
        <xdr:cNvPr id="585" name="Rectangle 91"/>
        <xdr:cNvSpPr>
          <a:spLocks noChangeArrowheads="1"/>
        </xdr:cNvSpPr>
      </xdr:nvSpPr>
      <xdr:spPr bwMode="auto">
        <a:xfrm>
          <a:off x="571500" y="3400425"/>
          <a:ext cx="0" cy="457200"/>
        </a:xfrm>
        <a:prstGeom prst="rect">
          <a:avLst/>
        </a:prstGeom>
        <a:noFill/>
        <a:ln w="9525">
          <a:noFill/>
          <a:miter lim="800000"/>
          <a:headEnd/>
          <a:tailEnd/>
        </a:ln>
      </xdr:spPr>
    </xdr:sp>
    <xdr:clientData/>
  </xdr:twoCellAnchor>
  <xdr:twoCellAnchor>
    <xdr:from>
      <xdr:col>0</xdr:col>
      <xdr:colOff>571500</xdr:colOff>
      <xdr:row>9</xdr:row>
      <xdr:rowOff>85725</xdr:rowOff>
    </xdr:from>
    <xdr:to>
      <xdr:col>0</xdr:col>
      <xdr:colOff>314325</xdr:colOff>
      <xdr:row>11</xdr:row>
      <xdr:rowOff>76200</xdr:rowOff>
    </xdr:to>
    <xdr:sp macro="" textlink="">
      <xdr:nvSpPr>
        <xdr:cNvPr id="586" name="Rectangle 55"/>
        <xdr:cNvSpPr>
          <a:spLocks noChangeArrowheads="1"/>
        </xdr:cNvSpPr>
      </xdr:nvSpPr>
      <xdr:spPr bwMode="auto">
        <a:xfrm>
          <a:off x="571500" y="2162175"/>
          <a:ext cx="0" cy="466725"/>
        </a:xfrm>
        <a:prstGeom prst="rect">
          <a:avLst/>
        </a:prstGeom>
        <a:noFill/>
        <a:ln w="9525">
          <a:noFill/>
          <a:miter lim="800000"/>
          <a:headEnd/>
          <a:tailEnd/>
        </a:ln>
      </xdr:spPr>
    </xdr:sp>
    <xdr:clientData/>
  </xdr:twoCellAnchor>
  <xdr:twoCellAnchor>
    <xdr:from>
      <xdr:col>0</xdr:col>
      <xdr:colOff>571500</xdr:colOff>
      <xdr:row>10</xdr:row>
      <xdr:rowOff>114300</xdr:rowOff>
    </xdr:from>
    <xdr:to>
      <xdr:col>0</xdr:col>
      <xdr:colOff>209550</xdr:colOff>
      <xdr:row>12</xdr:row>
      <xdr:rowOff>104775</xdr:rowOff>
    </xdr:to>
    <xdr:sp macro="" textlink="">
      <xdr:nvSpPr>
        <xdr:cNvPr id="587" name="Rectangle 61"/>
        <xdr:cNvSpPr>
          <a:spLocks noChangeArrowheads="1"/>
        </xdr:cNvSpPr>
      </xdr:nvSpPr>
      <xdr:spPr bwMode="auto">
        <a:xfrm>
          <a:off x="571500" y="2428875"/>
          <a:ext cx="0" cy="466725"/>
        </a:xfrm>
        <a:prstGeom prst="rect">
          <a:avLst/>
        </a:prstGeom>
        <a:noFill/>
        <a:ln w="9525">
          <a:noFill/>
          <a:miter lim="800000"/>
          <a:headEnd/>
          <a:tailEnd/>
        </a:ln>
      </xdr:spPr>
    </xdr:sp>
    <xdr:clientData/>
  </xdr:twoCellAnchor>
  <xdr:twoCellAnchor>
    <xdr:from>
      <xdr:col>0</xdr:col>
      <xdr:colOff>561975</xdr:colOff>
      <xdr:row>13</xdr:row>
      <xdr:rowOff>66675</xdr:rowOff>
    </xdr:from>
    <xdr:to>
      <xdr:col>0</xdr:col>
      <xdr:colOff>371475</xdr:colOff>
      <xdr:row>15</xdr:row>
      <xdr:rowOff>38100</xdr:rowOff>
    </xdr:to>
    <xdr:sp macro="" textlink="">
      <xdr:nvSpPr>
        <xdr:cNvPr id="588" name="Rectangle 79"/>
        <xdr:cNvSpPr>
          <a:spLocks noChangeArrowheads="1"/>
        </xdr:cNvSpPr>
      </xdr:nvSpPr>
      <xdr:spPr bwMode="auto">
        <a:xfrm>
          <a:off x="561975" y="3095625"/>
          <a:ext cx="0" cy="447675"/>
        </a:xfrm>
        <a:prstGeom prst="rect">
          <a:avLst/>
        </a:prstGeom>
        <a:noFill/>
        <a:ln w="9525">
          <a:noFill/>
          <a:miter lim="800000"/>
          <a:headEnd/>
          <a:tailEnd/>
        </a:ln>
      </xdr:spPr>
    </xdr:sp>
    <xdr:clientData/>
  </xdr:twoCellAnchor>
  <xdr:twoCellAnchor>
    <xdr:from>
      <xdr:col>0</xdr:col>
      <xdr:colOff>561975</xdr:colOff>
      <xdr:row>14</xdr:row>
      <xdr:rowOff>104775</xdr:rowOff>
    </xdr:from>
    <xdr:to>
      <xdr:col>0</xdr:col>
      <xdr:colOff>114300</xdr:colOff>
      <xdr:row>16</xdr:row>
      <xdr:rowOff>76200</xdr:rowOff>
    </xdr:to>
    <xdr:sp macro="" textlink="">
      <xdr:nvSpPr>
        <xdr:cNvPr id="589" name="Rectangle 85"/>
        <xdr:cNvSpPr>
          <a:spLocks noChangeArrowheads="1"/>
        </xdr:cNvSpPr>
      </xdr:nvSpPr>
      <xdr:spPr bwMode="auto">
        <a:xfrm>
          <a:off x="561975" y="3371850"/>
          <a:ext cx="0" cy="447675"/>
        </a:xfrm>
        <a:prstGeom prst="rect">
          <a:avLst/>
        </a:prstGeom>
        <a:noFill/>
        <a:ln w="9525">
          <a:noFill/>
          <a:miter lim="800000"/>
          <a:headEnd/>
          <a:tailEnd/>
        </a:ln>
      </xdr:spPr>
    </xdr:sp>
    <xdr:clientData/>
  </xdr:twoCellAnchor>
  <xdr:twoCellAnchor>
    <xdr:from>
      <xdr:col>0</xdr:col>
      <xdr:colOff>571500</xdr:colOff>
      <xdr:row>8</xdr:row>
      <xdr:rowOff>85725</xdr:rowOff>
    </xdr:from>
    <xdr:to>
      <xdr:col>0</xdr:col>
      <xdr:colOff>314325</xdr:colOff>
      <xdr:row>10</xdr:row>
      <xdr:rowOff>76200</xdr:rowOff>
    </xdr:to>
    <xdr:sp macro="" textlink="">
      <xdr:nvSpPr>
        <xdr:cNvPr id="590" name="Rectangle 55"/>
        <xdr:cNvSpPr>
          <a:spLocks noChangeArrowheads="1"/>
        </xdr:cNvSpPr>
      </xdr:nvSpPr>
      <xdr:spPr bwMode="auto">
        <a:xfrm>
          <a:off x="571500" y="1924050"/>
          <a:ext cx="0" cy="466725"/>
        </a:xfrm>
        <a:prstGeom prst="rect">
          <a:avLst/>
        </a:prstGeom>
        <a:noFill/>
        <a:ln w="9525">
          <a:noFill/>
          <a:miter lim="800000"/>
          <a:headEnd/>
          <a:tailEnd/>
        </a:ln>
      </xdr:spPr>
    </xdr:sp>
    <xdr:clientData/>
  </xdr:twoCellAnchor>
  <xdr:twoCellAnchor>
    <xdr:from>
      <xdr:col>0</xdr:col>
      <xdr:colOff>571500</xdr:colOff>
      <xdr:row>9</xdr:row>
      <xdr:rowOff>114300</xdr:rowOff>
    </xdr:from>
    <xdr:to>
      <xdr:col>0</xdr:col>
      <xdr:colOff>209550</xdr:colOff>
      <xdr:row>11</xdr:row>
      <xdr:rowOff>104775</xdr:rowOff>
    </xdr:to>
    <xdr:sp macro="" textlink="">
      <xdr:nvSpPr>
        <xdr:cNvPr id="591" name="Rectangle 61"/>
        <xdr:cNvSpPr>
          <a:spLocks noChangeArrowheads="1"/>
        </xdr:cNvSpPr>
      </xdr:nvSpPr>
      <xdr:spPr bwMode="auto">
        <a:xfrm>
          <a:off x="571500" y="2190750"/>
          <a:ext cx="0" cy="466725"/>
        </a:xfrm>
        <a:prstGeom prst="rect">
          <a:avLst/>
        </a:prstGeom>
        <a:noFill/>
        <a:ln w="9525">
          <a:noFill/>
          <a:miter lim="800000"/>
          <a:headEnd/>
          <a:tailEnd/>
        </a:ln>
      </xdr:spPr>
    </xdr:sp>
    <xdr:clientData/>
  </xdr:twoCellAnchor>
  <xdr:twoCellAnchor>
    <xdr:from>
      <xdr:col>0</xdr:col>
      <xdr:colOff>561975</xdr:colOff>
      <xdr:row>12</xdr:row>
      <xdr:rowOff>66675</xdr:rowOff>
    </xdr:from>
    <xdr:to>
      <xdr:col>0</xdr:col>
      <xdr:colOff>371475</xdr:colOff>
      <xdr:row>14</xdr:row>
      <xdr:rowOff>38100</xdr:rowOff>
    </xdr:to>
    <xdr:sp macro="" textlink="">
      <xdr:nvSpPr>
        <xdr:cNvPr id="592" name="Rectangle 79"/>
        <xdr:cNvSpPr>
          <a:spLocks noChangeArrowheads="1"/>
        </xdr:cNvSpPr>
      </xdr:nvSpPr>
      <xdr:spPr bwMode="auto">
        <a:xfrm>
          <a:off x="561975" y="2857500"/>
          <a:ext cx="0" cy="447675"/>
        </a:xfrm>
        <a:prstGeom prst="rect">
          <a:avLst/>
        </a:prstGeom>
        <a:noFill/>
        <a:ln w="9525">
          <a:noFill/>
          <a:miter lim="800000"/>
          <a:headEnd/>
          <a:tailEnd/>
        </a:ln>
      </xdr:spPr>
    </xdr:sp>
    <xdr:clientData/>
  </xdr:twoCellAnchor>
  <xdr:twoCellAnchor>
    <xdr:from>
      <xdr:col>0</xdr:col>
      <xdr:colOff>561975</xdr:colOff>
      <xdr:row>13</xdr:row>
      <xdr:rowOff>104775</xdr:rowOff>
    </xdr:from>
    <xdr:to>
      <xdr:col>0</xdr:col>
      <xdr:colOff>114300</xdr:colOff>
      <xdr:row>15</xdr:row>
      <xdr:rowOff>76200</xdr:rowOff>
    </xdr:to>
    <xdr:sp macro="" textlink="">
      <xdr:nvSpPr>
        <xdr:cNvPr id="593" name="Rectangle 85"/>
        <xdr:cNvSpPr>
          <a:spLocks noChangeArrowheads="1"/>
        </xdr:cNvSpPr>
      </xdr:nvSpPr>
      <xdr:spPr bwMode="auto">
        <a:xfrm>
          <a:off x="561975" y="3133725"/>
          <a:ext cx="0" cy="447675"/>
        </a:xfrm>
        <a:prstGeom prst="rect">
          <a:avLst/>
        </a:prstGeom>
        <a:noFill/>
        <a:ln w="9525">
          <a:noFill/>
          <a:miter lim="800000"/>
          <a:headEnd/>
          <a:tailEnd/>
        </a:ln>
      </xdr:spPr>
    </xdr:sp>
    <xdr:clientData/>
  </xdr:twoCellAnchor>
  <xdr:twoCellAnchor>
    <xdr:from>
      <xdr:col>0</xdr:col>
      <xdr:colOff>571500</xdr:colOff>
      <xdr:row>14</xdr:row>
      <xdr:rowOff>133350</xdr:rowOff>
    </xdr:from>
    <xdr:to>
      <xdr:col>0</xdr:col>
      <xdr:colOff>209550</xdr:colOff>
      <xdr:row>16</xdr:row>
      <xdr:rowOff>114300</xdr:rowOff>
    </xdr:to>
    <xdr:sp macro="" textlink="">
      <xdr:nvSpPr>
        <xdr:cNvPr id="594" name="Rectangle 91"/>
        <xdr:cNvSpPr>
          <a:spLocks noChangeArrowheads="1"/>
        </xdr:cNvSpPr>
      </xdr:nvSpPr>
      <xdr:spPr bwMode="auto">
        <a:xfrm>
          <a:off x="571500" y="3400425"/>
          <a:ext cx="0" cy="457200"/>
        </a:xfrm>
        <a:prstGeom prst="rect">
          <a:avLst/>
        </a:prstGeom>
        <a:noFill/>
        <a:ln w="9525">
          <a:noFill/>
          <a:miter lim="800000"/>
          <a:headEnd/>
          <a:tailEnd/>
        </a:ln>
      </xdr:spPr>
    </xdr:sp>
    <xdr:clientData/>
  </xdr:twoCellAnchor>
  <xdr:twoCellAnchor>
    <xdr:from>
      <xdr:col>0</xdr:col>
      <xdr:colOff>571500</xdr:colOff>
      <xdr:row>9</xdr:row>
      <xdr:rowOff>85725</xdr:rowOff>
    </xdr:from>
    <xdr:to>
      <xdr:col>0</xdr:col>
      <xdr:colOff>314325</xdr:colOff>
      <xdr:row>11</xdr:row>
      <xdr:rowOff>76200</xdr:rowOff>
    </xdr:to>
    <xdr:sp macro="" textlink="">
      <xdr:nvSpPr>
        <xdr:cNvPr id="595" name="Rectangle 55"/>
        <xdr:cNvSpPr>
          <a:spLocks noChangeArrowheads="1"/>
        </xdr:cNvSpPr>
      </xdr:nvSpPr>
      <xdr:spPr bwMode="auto">
        <a:xfrm>
          <a:off x="571500" y="2162175"/>
          <a:ext cx="0" cy="466725"/>
        </a:xfrm>
        <a:prstGeom prst="rect">
          <a:avLst/>
        </a:prstGeom>
        <a:noFill/>
        <a:ln w="9525">
          <a:noFill/>
          <a:miter lim="800000"/>
          <a:headEnd/>
          <a:tailEnd/>
        </a:ln>
      </xdr:spPr>
    </xdr:sp>
    <xdr:clientData/>
  </xdr:twoCellAnchor>
  <xdr:twoCellAnchor>
    <xdr:from>
      <xdr:col>0</xdr:col>
      <xdr:colOff>571500</xdr:colOff>
      <xdr:row>10</xdr:row>
      <xdr:rowOff>114300</xdr:rowOff>
    </xdr:from>
    <xdr:to>
      <xdr:col>0</xdr:col>
      <xdr:colOff>209550</xdr:colOff>
      <xdr:row>12</xdr:row>
      <xdr:rowOff>104775</xdr:rowOff>
    </xdr:to>
    <xdr:sp macro="" textlink="">
      <xdr:nvSpPr>
        <xdr:cNvPr id="596" name="Rectangle 61"/>
        <xdr:cNvSpPr>
          <a:spLocks noChangeArrowheads="1"/>
        </xdr:cNvSpPr>
      </xdr:nvSpPr>
      <xdr:spPr bwMode="auto">
        <a:xfrm>
          <a:off x="571500" y="2428875"/>
          <a:ext cx="0" cy="466725"/>
        </a:xfrm>
        <a:prstGeom prst="rect">
          <a:avLst/>
        </a:prstGeom>
        <a:noFill/>
        <a:ln w="9525">
          <a:noFill/>
          <a:miter lim="800000"/>
          <a:headEnd/>
          <a:tailEnd/>
        </a:ln>
      </xdr:spPr>
    </xdr:sp>
    <xdr:clientData/>
  </xdr:twoCellAnchor>
  <xdr:twoCellAnchor>
    <xdr:from>
      <xdr:col>0</xdr:col>
      <xdr:colOff>561975</xdr:colOff>
      <xdr:row>13</xdr:row>
      <xdr:rowOff>66675</xdr:rowOff>
    </xdr:from>
    <xdr:to>
      <xdr:col>0</xdr:col>
      <xdr:colOff>371475</xdr:colOff>
      <xdr:row>15</xdr:row>
      <xdr:rowOff>38100</xdr:rowOff>
    </xdr:to>
    <xdr:sp macro="" textlink="">
      <xdr:nvSpPr>
        <xdr:cNvPr id="597" name="Rectangle 79"/>
        <xdr:cNvSpPr>
          <a:spLocks noChangeArrowheads="1"/>
        </xdr:cNvSpPr>
      </xdr:nvSpPr>
      <xdr:spPr bwMode="auto">
        <a:xfrm>
          <a:off x="561975" y="3095625"/>
          <a:ext cx="0" cy="447675"/>
        </a:xfrm>
        <a:prstGeom prst="rect">
          <a:avLst/>
        </a:prstGeom>
        <a:noFill/>
        <a:ln w="9525">
          <a:noFill/>
          <a:miter lim="800000"/>
          <a:headEnd/>
          <a:tailEnd/>
        </a:ln>
      </xdr:spPr>
    </xdr:sp>
    <xdr:clientData/>
  </xdr:twoCellAnchor>
  <xdr:twoCellAnchor>
    <xdr:from>
      <xdr:col>0</xdr:col>
      <xdr:colOff>561975</xdr:colOff>
      <xdr:row>14</xdr:row>
      <xdr:rowOff>104775</xdr:rowOff>
    </xdr:from>
    <xdr:to>
      <xdr:col>0</xdr:col>
      <xdr:colOff>114300</xdr:colOff>
      <xdr:row>16</xdr:row>
      <xdr:rowOff>76200</xdr:rowOff>
    </xdr:to>
    <xdr:sp macro="" textlink="">
      <xdr:nvSpPr>
        <xdr:cNvPr id="598" name="Rectangle 85"/>
        <xdr:cNvSpPr>
          <a:spLocks noChangeArrowheads="1"/>
        </xdr:cNvSpPr>
      </xdr:nvSpPr>
      <xdr:spPr bwMode="auto">
        <a:xfrm>
          <a:off x="561975" y="3371850"/>
          <a:ext cx="0" cy="447675"/>
        </a:xfrm>
        <a:prstGeom prst="rect">
          <a:avLst/>
        </a:prstGeom>
        <a:noFill/>
        <a:ln w="9525">
          <a:noFill/>
          <a:miter lim="800000"/>
          <a:headEnd/>
          <a:tailEnd/>
        </a:ln>
      </xdr:spPr>
    </xdr:sp>
    <xdr:clientData/>
  </xdr:twoCellAnchor>
  <xdr:twoCellAnchor>
    <xdr:from>
      <xdr:col>0</xdr:col>
      <xdr:colOff>571500</xdr:colOff>
      <xdr:row>8</xdr:row>
      <xdr:rowOff>85725</xdr:rowOff>
    </xdr:from>
    <xdr:to>
      <xdr:col>0</xdr:col>
      <xdr:colOff>314325</xdr:colOff>
      <xdr:row>10</xdr:row>
      <xdr:rowOff>76200</xdr:rowOff>
    </xdr:to>
    <xdr:sp macro="" textlink="">
      <xdr:nvSpPr>
        <xdr:cNvPr id="599" name="Rectangle 55"/>
        <xdr:cNvSpPr>
          <a:spLocks noChangeArrowheads="1"/>
        </xdr:cNvSpPr>
      </xdr:nvSpPr>
      <xdr:spPr bwMode="auto">
        <a:xfrm>
          <a:off x="571500" y="1924050"/>
          <a:ext cx="0" cy="466725"/>
        </a:xfrm>
        <a:prstGeom prst="rect">
          <a:avLst/>
        </a:prstGeom>
        <a:noFill/>
        <a:ln w="9525">
          <a:noFill/>
          <a:miter lim="800000"/>
          <a:headEnd/>
          <a:tailEnd/>
        </a:ln>
      </xdr:spPr>
    </xdr:sp>
    <xdr:clientData/>
  </xdr:twoCellAnchor>
  <xdr:twoCellAnchor>
    <xdr:from>
      <xdr:col>0</xdr:col>
      <xdr:colOff>571500</xdr:colOff>
      <xdr:row>9</xdr:row>
      <xdr:rowOff>114300</xdr:rowOff>
    </xdr:from>
    <xdr:to>
      <xdr:col>0</xdr:col>
      <xdr:colOff>209550</xdr:colOff>
      <xdr:row>11</xdr:row>
      <xdr:rowOff>104775</xdr:rowOff>
    </xdr:to>
    <xdr:sp macro="" textlink="">
      <xdr:nvSpPr>
        <xdr:cNvPr id="600" name="Rectangle 61"/>
        <xdr:cNvSpPr>
          <a:spLocks noChangeArrowheads="1"/>
        </xdr:cNvSpPr>
      </xdr:nvSpPr>
      <xdr:spPr bwMode="auto">
        <a:xfrm>
          <a:off x="571500" y="2190750"/>
          <a:ext cx="0" cy="466725"/>
        </a:xfrm>
        <a:prstGeom prst="rect">
          <a:avLst/>
        </a:prstGeom>
        <a:noFill/>
        <a:ln w="9525">
          <a:noFill/>
          <a:miter lim="800000"/>
          <a:headEnd/>
          <a:tailEnd/>
        </a:ln>
      </xdr:spPr>
    </xdr:sp>
    <xdr:clientData/>
  </xdr:twoCellAnchor>
  <xdr:twoCellAnchor>
    <xdr:from>
      <xdr:col>0</xdr:col>
      <xdr:colOff>561975</xdr:colOff>
      <xdr:row>12</xdr:row>
      <xdr:rowOff>66675</xdr:rowOff>
    </xdr:from>
    <xdr:to>
      <xdr:col>0</xdr:col>
      <xdr:colOff>371475</xdr:colOff>
      <xdr:row>14</xdr:row>
      <xdr:rowOff>38100</xdr:rowOff>
    </xdr:to>
    <xdr:sp macro="" textlink="">
      <xdr:nvSpPr>
        <xdr:cNvPr id="601" name="Rectangle 79"/>
        <xdr:cNvSpPr>
          <a:spLocks noChangeArrowheads="1"/>
        </xdr:cNvSpPr>
      </xdr:nvSpPr>
      <xdr:spPr bwMode="auto">
        <a:xfrm>
          <a:off x="561975" y="2857500"/>
          <a:ext cx="0" cy="447675"/>
        </a:xfrm>
        <a:prstGeom prst="rect">
          <a:avLst/>
        </a:prstGeom>
        <a:noFill/>
        <a:ln w="9525">
          <a:noFill/>
          <a:miter lim="800000"/>
          <a:headEnd/>
          <a:tailEnd/>
        </a:ln>
      </xdr:spPr>
    </xdr:sp>
    <xdr:clientData/>
  </xdr:twoCellAnchor>
  <xdr:twoCellAnchor>
    <xdr:from>
      <xdr:col>0</xdr:col>
      <xdr:colOff>561975</xdr:colOff>
      <xdr:row>13</xdr:row>
      <xdr:rowOff>104775</xdr:rowOff>
    </xdr:from>
    <xdr:to>
      <xdr:col>0</xdr:col>
      <xdr:colOff>114300</xdr:colOff>
      <xdr:row>15</xdr:row>
      <xdr:rowOff>76200</xdr:rowOff>
    </xdr:to>
    <xdr:sp macro="" textlink="">
      <xdr:nvSpPr>
        <xdr:cNvPr id="602" name="Rectangle 85"/>
        <xdr:cNvSpPr>
          <a:spLocks noChangeArrowheads="1"/>
        </xdr:cNvSpPr>
      </xdr:nvSpPr>
      <xdr:spPr bwMode="auto">
        <a:xfrm>
          <a:off x="561975" y="3133725"/>
          <a:ext cx="0" cy="447675"/>
        </a:xfrm>
        <a:prstGeom prst="rect">
          <a:avLst/>
        </a:prstGeom>
        <a:noFill/>
        <a:ln w="9525">
          <a:noFill/>
          <a:miter lim="800000"/>
          <a:headEnd/>
          <a:tailEnd/>
        </a:ln>
      </xdr:spPr>
    </xdr:sp>
    <xdr:clientData/>
  </xdr:twoCellAnchor>
  <xdr:twoCellAnchor>
    <xdr:from>
      <xdr:col>0</xdr:col>
      <xdr:colOff>571500</xdr:colOff>
      <xdr:row>14</xdr:row>
      <xdr:rowOff>133350</xdr:rowOff>
    </xdr:from>
    <xdr:to>
      <xdr:col>0</xdr:col>
      <xdr:colOff>209550</xdr:colOff>
      <xdr:row>16</xdr:row>
      <xdr:rowOff>114300</xdr:rowOff>
    </xdr:to>
    <xdr:sp macro="" textlink="">
      <xdr:nvSpPr>
        <xdr:cNvPr id="603" name="Rectangle 91"/>
        <xdr:cNvSpPr>
          <a:spLocks noChangeArrowheads="1"/>
        </xdr:cNvSpPr>
      </xdr:nvSpPr>
      <xdr:spPr bwMode="auto">
        <a:xfrm>
          <a:off x="571500" y="3400425"/>
          <a:ext cx="0" cy="457200"/>
        </a:xfrm>
        <a:prstGeom prst="rect">
          <a:avLst/>
        </a:prstGeom>
        <a:noFill/>
        <a:ln w="9525">
          <a:noFill/>
          <a:miter lim="800000"/>
          <a:headEnd/>
          <a:tailEnd/>
        </a:ln>
      </xdr:spPr>
    </xdr:sp>
    <xdr:clientData/>
  </xdr:twoCellAnchor>
  <xdr:twoCellAnchor>
    <xdr:from>
      <xdr:col>0</xdr:col>
      <xdr:colOff>571500</xdr:colOff>
      <xdr:row>9</xdr:row>
      <xdr:rowOff>85725</xdr:rowOff>
    </xdr:from>
    <xdr:to>
      <xdr:col>0</xdr:col>
      <xdr:colOff>314325</xdr:colOff>
      <xdr:row>11</xdr:row>
      <xdr:rowOff>76200</xdr:rowOff>
    </xdr:to>
    <xdr:sp macro="" textlink="">
      <xdr:nvSpPr>
        <xdr:cNvPr id="604" name="Rectangle 55"/>
        <xdr:cNvSpPr>
          <a:spLocks noChangeArrowheads="1"/>
        </xdr:cNvSpPr>
      </xdr:nvSpPr>
      <xdr:spPr bwMode="auto">
        <a:xfrm>
          <a:off x="571500" y="2162175"/>
          <a:ext cx="0" cy="466725"/>
        </a:xfrm>
        <a:prstGeom prst="rect">
          <a:avLst/>
        </a:prstGeom>
        <a:noFill/>
        <a:ln w="9525">
          <a:noFill/>
          <a:miter lim="800000"/>
          <a:headEnd/>
          <a:tailEnd/>
        </a:ln>
      </xdr:spPr>
    </xdr:sp>
    <xdr:clientData/>
  </xdr:twoCellAnchor>
  <xdr:twoCellAnchor>
    <xdr:from>
      <xdr:col>0</xdr:col>
      <xdr:colOff>571500</xdr:colOff>
      <xdr:row>10</xdr:row>
      <xdr:rowOff>114300</xdr:rowOff>
    </xdr:from>
    <xdr:to>
      <xdr:col>0</xdr:col>
      <xdr:colOff>209550</xdr:colOff>
      <xdr:row>12</xdr:row>
      <xdr:rowOff>104775</xdr:rowOff>
    </xdr:to>
    <xdr:sp macro="" textlink="">
      <xdr:nvSpPr>
        <xdr:cNvPr id="605" name="Rectangle 61"/>
        <xdr:cNvSpPr>
          <a:spLocks noChangeArrowheads="1"/>
        </xdr:cNvSpPr>
      </xdr:nvSpPr>
      <xdr:spPr bwMode="auto">
        <a:xfrm>
          <a:off x="571500" y="2428875"/>
          <a:ext cx="0" cy="466725"/>
        </a:xfrm>
        <a:prstGeom prst="rect">
          <a:avLst/>
        </a:prstGeom>
        <a:noFill/>
        <a:ln w="9525">
          <a:noFill/>
          <a:miter lim="800000"/>
          <a:headEnd/>
          <a:tailEnd/>
        </a:ln>
      </xdr:spPr>
    </xdr:sp>
    <xdr:clientData/>
  </xdr:twoCellAnchor>
  <xdr:twoCellAnchor>
    <xdr:from>
      <xdr:col>0</xdr:col>
      <xdr:colOff>561975</xdr:colOff>
      <xdr:row>13</xdr:row>
      <xdr:rowOff>66675</xdr:rowOff>
    </xdr:from>
    <xdr:to>
      <xdr:col>0</xdr:col>
      <xdr:colOff>371475</xdr:colOff>
      <xdr:row>15</xdr:row>
      <xdr:rowOff>38100</xdr:rowOff>
    </xdr:to>
    <xdr:sp macro="" textlink="">
      <xdr:nvSpPr>
        <xdr:cNvPr id="606" name="Rectangle 79"/>
        <xdr:cNvSpPr>
          <a:spLocks noChangeArrowheads="1"/>
        </xdr:cNvSpPr>
      </xdr:nvSpPr>
      <xdr:spPr bwMode="auto">
        <a:xfrm>
          <a:off x="561975" y="3095625"/>
          <a:ext cx="0" cy="447675"/>
        </a:xfrm>
        <a:prstGeom prst="rect">
          <a:avLst/>
        </a:prstGeom>
        <a:noFill/>
        <a:ln w="9525">
          <a:noFill/>
          <a:miter lim="800000"/>
          <a:headEnd/>
          <a:tailEnd/>
        </a:ln>
      </xdr:spPr>
    </xdr:sp>
    <xdr:clientData/>
  </xdr:twoCellAnchor>
  <xdr:twoCellAnchor>
    <xdr:from>
      <xdr:col>0</xdr:col>
      <xdr:colOff>561975</xdr:colOff>
      <xdr:row>14</xdr:row>
      <xdr:rowOff>104775</xdr:rowOff>
    </xdr:from>
    <xdr:to>
      <xdr:col>0</xdr:col>
      <xdr:colOff>114300</xdr:colOff>
      <xdr:row>16</xdr:row>
      <xdr:rowOff>76200</xdr:rowOff>
    </xdr:to>
    <xdr:sp macro="" textlink="">
      <xdr:nvSpPr>
        <xdr:cNvPr id="607" name="Rectangle 85"/>
        <xdr:cNvSpPr>
          <a:spLocks noChangeArrowheads="1"/>
        </xdr:cNvSpPr>
      </xdr:nvSpPr>
      <xdr:spPr bwMode="auto">
        <a:xfrm>
          <a:off x="561975" y="3371850"/>
          <a:ext cx="0" cy="447675"/>
        </a:xfrm>
        <a:prstGeom prst="rect">
          <a:avLst/>
        </a:prstGeom>
        <a:noFill/>
        <a:ln w="9525">
          <a:noFill/>
          <a:miter lim="800000"/>
          <a:headEnd/>
          <a:tailEnd/>
        </a:ln>
      </xdr:spPr>
    </xdr:sp>
    <xdr:clientData/>
  </xdr:twoCellAnchor>
  <xdr:twoCellAnchor>
    <xdr:from>
      <xdr:col>0</xdr:col>
      <xdr:colOff>571500</xdr:colOff>
      <xdr:row>8</xdr:row>
      <xdr:rowOff>85725</xdr:rowOff>
    </xdr:from>
    <xdr:to>
      <xdr:col>0</xdr:col>
      <xdr:colOff>314325</xdr:colOff>
      <xdr:row>10</xdr:row>
      <xdr:rowOff>76200</xdr:rowOff>
    </xdr:to>
    <xdr:sp macro="" textlink="">
      <xdr:nvSpPr>
        <xdr:cNvPr id="608" name="Rectangle 55"/>
        <xdr:cNvSpPr>
          <a:spLocks noChangeArrowheads="1"/>
        </xdr:cNvSpPr>
      </xdr:nvSpPr>
      <xdr:spPr bwMode="auto">
        <a:xfrm>
          <a:off x="571500" y="1924050"/>
          <a:ext cx="0" cy="466725"/>
        </a:xfrm>
        <a:prstGeom prst="rect">
          <a:avLst/>
        </a:prstGeom>
        <a:noFill/>
        <a:ln w="9525">
          <a:noFill/>
          <a:miter lim="800000"/>
          <a:headEnd/>
          <a:tailEnd/>
        </a:ln>
      </xdr:spPr>
    </xdr:sp>
    <xdr:clientData/>
  </xdr:twoCellAnchor>
  <xdr:twoCellAnchor>
    <xdr:from>
      <xdr:col>0</xdr:col>
      <xdr:colOff>571500</xdr:colOff>
      <xdr:row>9</xdr:row>
      <xdr:rowOff>114300</xdr:rowOff>
    </xdr:from>
    <xdr:to>
      <xdr:col>0</xdr:col>
      <xdr:colOff>209550</xdr:colOff>
      <xdr:row>11</xdr:row>
      <xdr:rowOff>104775</xdr:rowOff>
    </xdr:to>
    <xdr:sp macro="" textlink="">
      <xdr:nvSpPr>
        <xdr:cNvPr id="609" name="Rectangle 61"/>
        <xdr:cNvSpPr>
          <a:spLocks noChangeArrowheads="1"/>
        </xdr:cNvSpPr>
      </xdr:nvSpPr>
      <xdr:spPr bwMode="auto">
        <a:xfrm>
          <a:off x="571500" y="2190750"/>
          <a:ext cx="0" cy="466725"/>
        </a:xfrm>
        <a:prstGeom prst="rect">
          <a:avLst/>
        </a:prstGeom>
        <a:noFill/>
        <a:ln w="9525">
          <a:noFill/>
          <a:miter lim="800000"/>
          <a:headEnd/>
          <a:tailEnd/>
        </a:ln>
      </xdr:spPr>
    </xdr:sp>
    <xdr:clientData/>
  </xdr:twoCellAnchor>
  <xdr:twoCellAnchor>
    <xdr:from>
      <xdr:col>0</xdr:col>
      <xdr:colOff>561975</xdr:colOff>
      <xdr:row>12</xdr:row>
      <xdr:rowOff>66675</xdr:rowOff>
    </xdr:from>
    <xdr:to>
      <xdr:col>0</xdr:col>
      <xdr:colOff>371475</xdr:colOff>
      <xdr:row>14</xdr:row>
      <xdr:rowOff>38100</xdr:rowOff>
    </xdr:to>
    <xdr:sp macro="" textlink="">
      <xdr:nvSpPr>
        <xdr:cNvPr id="610" name="Rectangle 79"/>
        <xdr:cNvSpPr>
          <a:spLocks noChangeArrowheads="1"/>
        </xdr:cNvSpPr>
      </xdr:nvSpPr>
      <xdr:spPr bwMode="auto">
        <a:xfrm>
          <a:off x="561975" y="2857500"/>
          <a:ext cx="0" cy="447675"/>
        </a:xfrm>
        <a:prstGeom prst="rect">
          <a:avLst/>
        </a:prstGeom>
        <a:noFill/>
        <a:ln w="9525">
          <a:noFill/>
          <a:miter lim="800000"/>
          <a:headEnd/>
          <a:tailEnd/>
        </a:ln>
      </xdr:spPr>
    </xdr:sp>
    <xdr:clientData/>
  </xdr:twoCellAnchor>
  <xdr:twoCellAnchor>
    <xdr:from>
      <xdr:col>0</xdr:col>
      <xdr:colOff>561975</xdr:colOff>
      <xdr:row>13</xdr:row>
      <xdr:rowOff>104775</xdr:rowOff>
    </xdr:from>
    <xdr:to>
      <xdr:col>0</xdr:col>
      <xdr:colOff>114300</xdr:colOff>
      <xdr:row>15</xdr:row>
      <xdr:rowOff>76200</xdr:rowOff>
    </xdr:to>
    <xdr:sp macro="" textlink="">
      <xdr:nvSpPr>
        <xdr:cNvPr id="611" name="Rectangle 85"/>
        <xdr:cNvSpPr>
          <a:spLocks noChangeArrowheads="1"/>
        </xdr:cNvSpPr>
      </xdr:nvSpPr>
      <xdr:spPr bwMode="auto">
        <a:xfrm>
          <a:off x="561975" y="3133725"/>
          <a:ext cx="0" cy="447675"/>
        </a:xfrm>
        <a:prstGeom prst="rect">
          <a:avLst/>
        </a:prstGeom>
        <a:noFill/>
        <a:ln w="9525">
          <a:noFill/>
          <a:miter lim="800000"/>
          <a:headEnd/>
          <a:tailEnd/>
        </a:ln>
      </xdr:spPr>
    </xdr:sp>
    <xdr:clientData/>
  </xdr:twoCellAnchor>
  <xdr:twoCellAnchor>
    <xdr:from>
      <xdr:col>0</xdr:col>
      <xdr:colOff>571500</xdr:colOff>
      <xdr:row>14</xdr:row>
      <xdr:rowOff>133350</xdr:rowOff>
    </xdr:from>
    <xdr:to>
      <xdr:col>0</xdr:col>
      <xdr:colOff>209550</xdr:colOff>
      <xdr:row>16</xdr:row>
      <xdr:rowOff>114300</xdr:rowOff>
    </xdr:to>
    <xdr:sp macro="" textlink="">
      <xdr:nvSpPr>
        <xdr:cNvPr id="612" name="Rectangle 91"/>
        <xdr:cNvSpPr>
          <a:spLocks noChangeArrowheads="1"/>
        </xdr:cNvSpPr>
      </xdr:nvSpPr>
      <xdr:spPr bwMode="auto">
        <a:xfrm>
          <a:off x="571500" y="3400425"/>
          <a:ext cx="0" cy="457200"/>
        </a:xfrm>
        <a:prstGeom prst="rect">
          <a:avLst/>
        </a:prstGeom>
        <a:noFill/>
        <a:ln w="9525">
          <a:noFill/>
          <a:miter lim="800000"/>
          <a:headEnd/>
          <a:tailEnd/>
        </a:ln>
      </xdr:spPr>
    </xdr:sp>
    <xdr:clientData/>
  </xdr:twoCellAnchor>
  <xdr:twoCellAnchor>
    <xdr:from>
      <xdr:col>0</xdr:col>
      <xdr:colOff>571500</xdr:colOff>
      <xdr:row>9</xdr:row>
      <xdr:rowOff>85725</xdr:rowOff>
    </xdr:from>
    <xdr:to>
      <xdr:col>0</xdr:col>
      <xdr:colOff>314325</xdr:colOff>
      <xdr:row>11</xdr:row>
      <xdr:rowOff>76200</xdr:rowOff>
    </xdr:to>
    <xdr:sp macro="" textlink="">
      <xdr:nvSpPr>
        <xdr:cNvPr id="613" name="Rectangle 55"/>
        <xdr:cNvSpPr>
          <a:spLocks noChangeArrowheads="1"/>
        </xdr:cNvSpPr>
      </xdr:nvSpPr>
      <xdr:spPr bwMode="auto">
        <a:xfrm>
          <a:off x="571500" y="2162175"/>
          <a:ext cx="0" cy="466725"/>
        </a:xfrm>
        <a:prstGeom prst="rect">
          <a:avLst/>
        </a:prstGeom>
        <a:noFill/>
        <a:ln w="9525">
          <a:noFill/>
          <a:miter lim="800000"/>
          <a:headEnd/>
          <a:tailEnd/>
        </a:ln>
      </xdr:spPr>
    </xdr:sp>
    <xdr:clientData/>
  </xdr:twoCellAnchor>
  <xdr:twoCellAnchor>
    <xdr:from>
      <xdr:col>0</xdr:col>
      <xdr:colOff>571500</xdr:colOff>
      <xdr:row>10</xdr:row>
      <xdr:rowOff>114300</xdr:rowOff>
    </xdr:from>
    <xdr:to>
      <xdr:col>0</xdr:col>
      <xdr:colOff>209550</xdr:colOff>
      <xdr:row>12</xdr:row>
      <xdr:rowOff>104775</xdr:rowOff>
    </xdr:to>
    <xdr:sp macro="" textlink="">
      <xdr:nvSpPr>
        <xdr:cNvPr id="614" name="Rectangle 61"/>
        <xdr:cNvSpPr>
          <a:spLocks noChangeArrowheads="1"/>
        </xdr:cNvSpPr>
      </xdr:nvSpPr>
      <xdr:spPr bwMode="auto">
        <a:xfrm>
          <a:off x="571500" y="2428875"/>
          <a:ext cx="0" cy="466725"/>
        </a:xfrm>
        <a:prstGeom prst="rect">
          <a:avLst/>
        </a:prstGeom>
        <a:noFill/>
        <a:ln w="9525">
          <a:noFill/>
          <a:miter lim="800000"/>
          <a:headEnd/>
          <a:tailEnd/>
        </a:ln>
      </xdr:spPr>
    </xdr:sp>
    <xdr:clientData/>
  </xdr:twoCellAnchor>
  <xdr:twoCellAnchor>
    <xdr:from>
      <xdr:col>0</xdr:col>
      <xdr:colOff>561975</xdr:colOff>
      <xdr:row>13</xdr:row>
      <xdr:rowOff>66675</xdr:rowOff>
    </xdr:from>
    <xdr:to>
      <xdr:col>0</xdr:col>
      <xdr:colOff>371475</xdr:colOff>
      <xdr:row>15</xdr:row>
      <xdr:rowOff>38100</xdr:rowOff>
    </xdr:to>
    <xdr:sp macro="" textlink="">
      <xdr:nvSpPr>
        <xdr:cNvPr id="615" name="Rectangle 79"/>
        <xdr:cNvSpPr>
          <a:spLocks noChangeArrowheads="1"/>
        </xdr:cNvSpPr>
      </xdr:nvSpPr>
      <xdr:spPr bwMode="auto">
        <a:xfrm>
          <a:off x="561975" y="3095625"/>
          <a:ext cx="0" cy="447675"/>
        </a:xfrm>
        <a:prstGeom prst="rect">
          <a:avLst/>
        </a:prstGeom>
        <a:noFill/>
        <a:ln w="9525">
          <a:noFill/>
          <a:miter lim="800000"/>
          <a:headEnd/>
          <a:tailEnd/>
        </a:ln>
      </xdr:spPr>
    </xdr:sp>
    <xdr:clientData/>
  </xdr:twoCellAnchor>
  <xdr:twoCellAnchor>
    <xdr:from>
      <xdr:col>0</xdr:col>
      <xdr:colOff>561975</xdr:colOff>
      <xdr:row>14</xdr:row>
      <xdr:rowOff>104775</xdr:rowOff>
    </xdr:from>
    <xdr:to>
      <xdr:col>0</xdr:col>
      <xdr:colOff>114300</xdr:colOff>
      <xdr:row>16</xdr:row>
      <xdr:rowOff>76200</xdr:rowOff>
    </xdr:to>
    <xdr:sp macro="" textlink="">
      <xdr:nvSpPr>
        <xdr:cNvPr id="616" name="Rectangle 85"/>
        <xdr:cNvSpPr>
          <a:spLocks noChangeArrowheads="1"/>
        </xdr:cNvSpPr>
      </xdr:nvSpPr>
      <xdr:spPr bwMode="auto">
        <a:xfrm>
          <a:off x="561975" y="3371850"/>
          <a:ext cx="0" cy="447675"/>
        </a:xfrm>
        <a:prstGeom prst="rect">
          <a:avLst/>
        </a:prstGeom>
        <a:noFill/>
        <a:ln w="9525">
          <a:noFill/>
          <a:miter lim="800000"/>
          <a:headEnd/>
          <a:tailEnd/>
        </a:ln>
      </xdr:spPr>
    </xdr:sp>
    <xdr:clientData/>
  </xdr:twoCellAnchor>
  <xdr:twoCellAnchor>
    <xdr:from>
      <xdr:col>0</xdr:col>
      <xdr:colOff>0</xdr:colOff>
      <xdr:row>54</xdr:row>
      <xdr:rowOff>104775</xdr:rowOff>
    </xdr:from>
    <xdr:to>
      <xdr:col>0</xdr:col>
      <xdr:colOff>114300</xdr:colOff>
      <xdr:row>55</xdr:row>
      <xdr:rowOff>0</xdr:rowOff>
    </xdr:to>
    <xdr:sp macro="" textlink="">
      <xdr:nvSpPr>
        <xdr:cNvPr id="617" name="Rectangle 85"/>
        <xdr:cNvSpPr>
          <a:spLocks noChangeArrowheads="1"/>
        </xdr:cNvSpPr>
      </xdr:nvSpPr>
      <xdr:spPr bwMode="auto">
        <a:xfrm>
          <a:off x="0" y="13039725"/>
          <a:ext cx="114300" cy="133350"/>
        </a:xfrm>
        <a:prstGeom prst="rect">
          <a:avLst/>
        </a:prstGeom>
        <a:noFill/>
        <a:ln w="9525">
          <a:noFill/>
          <a:miter lim="800000"/>
          <a:headEnd/>
          <a:tailEnd/>
        </a:ln>
      </xdr:spPr>
    </xdr:sp>
    <xdr:clientData/>
  </xdr:twoCellAnchor>
  <xdr:twoCellAnchor>
    <xdr:from>
      <xdr:col>0</xdr:col>
      <xdr:colOff>0</xdr:colOff>
      <xdr:row>57</xdr:row>
      <xdr:rowOff>0</xdr:rowOff>
    </xdr:from>
    <xdr:to>
      <xdr:col>0</xdr:col>
      <xdr:colOff>495300</xdr:colOff>
      <xdr:row>58</xdr:row>
      <xdr:rowOff>0</xdr:rowOff>
    </xdr:to>
    <xdr:sp macro="" textlink="">
      <xdr:nvSpPr>
        <xdr:cNvPr id="618" name="Rectangle 100"/>
        <xdr:cNvSpPr>
          <a:spLocks noChangeArrowheads="1"/>
        </xdr:cNvSpPr>
      </xdr:nvSpPr>
      <xdr:spPr bwMode="auto">
        <a:xfrm>
          <a:off x="0" y="13649325"/>
          <a:ext cx="495300" cy="285750"/>
        </a:xfrm>
        <a:prstGeom prst="rect">
          <a:avLst/>
        </a:prstGeom>
        <a:noFill/>
        <a:ln w="9525">
          <a:noFill/>
          <a:miter lim="800000"/>
          <a:headEnd/>
          <a:tailEnd/>
        </a:ln>
      </xdr:spPr>
    </xdr:sp>
    <xdr:clientData/>
  </xdr:twoCellAnchor>
  <xdr:twoCellAnchor>
    <xdr:from>
      <xdr:col>0</xdr:col>
      <xdr:colOff>0</xdr:colOff>
      <xdr:row>54</xdr:row>
      <xdr:rowOff>66675</xdr:rowOff>
    </xdr:from>
    <xdr:to>
      <xdr:col>0</xdr:col>
      <xdr:colOff>371475</xdr:colOff>
      <xdr:row>55</xdr:row>
      <xdr:rowOff>0</xdr:rowOff>
    </xdr:to>
    <xdr:sp macro="" textlink="">
      <xdr:nvSpPr>
        <xdr:cNvPr id="619" name="Rectangle 79"/>
        <xdr:cNvSpPr>
          <a:spLocks noChangeArrowheads="1"/>
        </xdr:cNvSpPr>
      </xdr:nvSpPr>
      <xdr:spPr bwMode="auto">
        <a:xfrm>
          <a:off x="0" y="13001625"/>
          <a:ext cx="371475" cy="171450"/>
        </a:xfrm>
        <a:prstGeom prst="rect">
          <a:avLst/>
        </a:prstGeom>
        <a:noFill/>
        <a:ln w="9525">
          <a:noFill/>
          <a:miter lim="800000"/>
          <a:headEnd/>
          <a:tailEnd/>
        </a:ln>
      </xdr:spPr>
    </xdr:sp>
    <xdr:clientData/>
  </xdr:twoCellAnchor>
  <xdr:twoCellAnchor>
    <xdr:from>
      <xdr:col>0</xdr:col>
      <xdr:colOff>0</xdr:colOff>
      <xdr:row>55</xdr:row>
      <xdr:rowOff>0</xdr:rowOff>
    </xdr:from>
    <xdr:to>
      <xdr:col>0</xdr:col>
      <xdr:colOff>114300</xdr:colOff>
      <xdr:row>56</xdr:row>
      <xdr:rowOff>76200</xdr:rowOff>
    </xdr:to>
    <xdr:sp macro="" textlink="">
      <xdr:nvSpPr>
        <xdr:cNvPr id="620" name="Rectangle 85"/>
        <xdr:cNvSpPr>
          <a:spLocks noChangeArrowheads="1"/>
        </xdr:cNvSpPr>
      </xdr:nvSpPr>
      <xdr:spPr bwMode="auto">
        <a:xfrm>
          <a:off x="0" y="13173075"/>
          <a:ext cx="114300" cy="314325"/>
        </a:xfrm>
        <a:prstGeom prst="rect">
          <a:avLst/>
        </a:prstGeom>
        <a:noFill/>
        <a:ln w="9525">
          <a:noFill/>
          <a:miter lim="800000"/>
          <a:headEnd/>
          <a:tailEnd/>
        </a:ln>
      </xdr:spPr>
    </xdr:sp>
    <xdr:clientData/>
  </xdr:twoCellAnchor>
  <xdr:twoCellAnchor>
    <xdr:from>
      <xdr:col>0</xdr:col>
      <xdr:colOff>0</xdr:colOff>
      <xdr:row>58</xdr:row>
      <xdr:rowOff>0</xdr:rowOff>
    </xdr:from>
    <xdr:to>
      <xdr:col>0</xdr:col>
      <xdr:colOff>428625</xdr:colOff>
      <xdr:row>59</xdr:row>
      <xdr:rowOff>47625</xdr:rowOff>
    </xdr:to>
    <xdr:sp macro="" textlink="">
      <xdr:nvSpPr>
        <xdr:cNvPr id="621" name="Rectangle 100"/>
        <xdr:cNvSpPr>
          <a:spLocks noChangeArrowheads="1"/>
        </xdr:cNvSpPr>
      </xdr:nvSpPr>
      <xdr:spPr bwMode="auto">
        <a:xfrm>
          <a:off x="0" y="13935075"/>
          <a:ext cx="428625" cy="285750"/>
        </a:xfrm>
        <a:prstGeom prst="rect">
          <a:avLst/>
        </a:prstGeom>
        <a:noFill/>
        <a:ln w="9525">
          <a:noFill/>
          <a:miter lim="800000"/>
          <a:headEnd/>
          <a:tailEnd/>
        </a:ln>
      </xdr:spPr>
    </xdr:sp>
    <xdr:clientData/>
  </xdr:twoCellAnchor>
  <xdr:twoCellAnchor>
    <xdr:from>
      <xdr:col>11</xdr:col>
      <xdr:colOff>761999</xdr:colOff>
      <xdr:row>19</xdr:row>
      <xdr:rowOff>95250</xdr:rowOff>
    </xdr:from>
    <xdr:to>
      <xdr:col>16</xdr:col>
      <xdr:colOff>57150</xdr:colOff>
      <xdr:row>27</xdr:row>
      <xdr:rowOff>180975</xdr:rowOff>
    </xdr:to>
    <xdr:graphicFrame macro="">
      <xdr:nvGraphicFramePr>
        <xdr:cNvPr id="524" name="Graphique 7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228599</xdr:colOff>
      <xdr:row>29</xdr:row>
      <xdr:rowOff>180974</xdr:rowOff>
    </xdr:from>
    <xdr:to>
      <xdr:col>19</xdr:col>
      <xdr:colOff>447675</xdr:colOff>
      <xdr:row>37</xdr:row>
      <xdr:rowOff>133349</xdr:rowOff>
    </xdr:to>
    <xdr:graphicFrame macro="">
      <xdr:nvGraphicFramePr>
        <xdr:cNvPr id="525" name="Graphique 7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695324</xdr:colOff>
      <xdr:row>19</xdr:row>
      <xdr:rowOff>1</xdr:rowOff>
    </xdr:from>
    <xdr:to>
      <xdr:col>18</xdr:col>
      <xdr:colOff>533399</xdr:colOff>
      <xdr:row>27</xdr:row>
      <xdr:rowOff>104776</xdr:rowOff>
    </xdr:to>
    <xdr:graphicFrame macro="">
      <xdr:nvGraphicFramePr>
        <xdr:cNvPr id="526" name="Graphique 7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342900</xdr:colOff>
      <xdr:row>29</xdr:row>
      <xdr:rowOff>85725</xdr:rowOff>
    </xdr:from>
    <xdr:to>
      <xdr:col>16</xdr:col>
      <xdr:colOff>247650</xdr:colOff>
      <xdr:row>37</xdr:row>
      <xdr:rowOff>152400</xdr:rowOff>
    </xdr:to>
    <xdr:graphicFrame macro="">
      <xdr:nvGraphicFramePr>
        <xdr:cNvPr id="527" name="Graphique 5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62</xdr:row>
      <xdr:rowOff>0</xdr:rowOff>
    </xdr:from>
    <xdr:to>
      <xdr:col>0</xdr:col>
      <xdr:colOff>428625</xdr:colOff>
      <xdr:row>63</xdr:row>
      <xdr:rowOff>47625</xdr:rowOff>
    </xdr:to>
    <xdr:sp macro="" textlink="">
      <xdr:nvSpPr>
        <xdr:cNvPr id="529" name="Rectangle 100"/>
        <xdr:cNvSpPr>
          <a:spLocks noChangeArrowheads="1"/>
        </xdr:cNvSpPr>
      </xdr:nvSpPr>
      <xdr:spPr bwMode="auto">
        <a:xfrm>
          <a:off x="0" y="21936075"/>
          <a:ext cx="428625" cy="238125"/>
        </a:xfrm>
        <a:prstGeom prst="rect">
          <a:avLst/>
        </a:prstGeom>
        <a:noFill/>
        <a:ln w="9525">
          <a:noFill/>
          <a:miter lim="800000"/>
          <a:headEnd/>
          <a:tailEnd/>
        </a:ln>
      </xdr:spPr>
    </xdr:sp>
    <xdr:clientData/>
  </xdr:twoCellAnchor>
  <xdr:twoCellAnchor>
    <xdr:from>
      <xdr:col>0</xdr:col>
      <xdr:colOff>0</xdr:colOff>
      <xdr:row>62</xdr:row>
      <xdr:rowOff>0</xdr:rowOff>
    </xdr:from>
    <xdr:to>
      <xdr:col>0</xdr:col>
      <xdr:colOff>428625</xdr:colOff>
      <xdr:row>63</xdr:row>
      <xdr:rowOff>47625</xdr:rowOff>
    </xdr:to>
    <xdr:sp macro="" textlink="">
      <xdr:nvSpPr>
        <xdr:cNvPr id="530" name="Rectangle 100"/>
        <xdr:cNvSpPr>
          <a:spLocks noChangeArrowheads="1"/>
        </xdr:cNvSpPr>
      </xdr:nvSpPr>
      <xdr:spPr bwMode="auto">
        <a:xfrm>
          <a:off x="0" y="21936075"/>
          <a:ext cx="428625" cy="238125"/>
        </a:xfrm>
        <a:prstGeom prst="rect">
          <a:avLst/>
        </a:prstGeom>
        <a:noFill/>
        <a:ln w="9525">
          <a:noFill/>
          <a:miter lim="800000"/>
          <a:headEnd/>
          <a:tailEnd/>
        </a:ln>
      </xdr:spPr>
    </xdr:sp>
    <xdr:clientData/>
  </xdr:twoCellAnchor>
  <xdr:twoCellAnchor>
    <xdr:from>
      <xdr:col>6</xdr:col>
      <xdr:colOff>971550</xdr:colOff>
      <xdr:row>18</xdr:row>
      <xdr:rowOff>200026</xdr:rowOff>
    </xdr:from>
    <xdr:to>
      <xdr:col>9</xdr:col>
      <xdr:colOff>485775</xdr:colOff>
      <xdr:row>27</xdr:row>
      <xdr:rowOff>47626</xdr:rowOff>
    </xdr:to>
    <xdr:graphicFrame macro="">
      <xdr:nvGraphicFramePr>
        <xdr:cNvPr id="534" name="Graphique 53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76200</xdr:colOff>
      <xdr:row>43</xdr:row>
      <xdr:rowOff>180975</xdr:rowOff>
    </xdr:from>
    <xdr:to>
      <xdr:col>4</xdr:col>
      <xdr:colOff>523875</xdr:colOff>
      <xdr:row>73</xdr:row>
      <xdr:rowOff>47625</xdr:rowOff>
    </xdr:to>
    <xdr:pic>
      <xdr:nvPicPr>
        <xdr:cNvPr id="5122" name="Picture 2"/>
        <xdr:cNvPicPr>
          <a:picLocks noChangeAspect="1" noChangeArrowheads="1"/>
        </xdr:cNvPicPr>
      </xdr:nvPicPr>
      <xdr:blipFill>
        <a:blip xmlns:r="http://schemas.openxmlformats.org/officeDocument/2006/relationships" r:embed="rId9" cstate="print"/>
        <a:srcRect/>
        <a:stretch>
          <a:fillRect/>
        </a:stretch>
      </xdr:blipFill>
      <xdr:spPr bwMode="auto">
        <a:xfrm>
          <a:off x="76200" y="9686925"/>
          <a:ext cx="7143750" cy="5648325"/>
        </a:xfrm>
        <a:prstGeom prst="rect">
          <a:avLst/>
        </a:prstGeom>
        <a:noFill/>
      </xdr:spPr>
    </xdr:pic>
    <xdr:clientData/>
  </xdr:twoCellAnchor>
  <xdr:twoCellAnchor editAs="oneCell">
    <xdr:from>
      <xdr:col>0</xdr:col>
      <xdr:colOff>0</xdr:colOff>
      <xdr:row>78</xdr:row>
      <xdr:rowOff>0</xdr:rowOff>
    </xdr:from>
    <xdr:to>
      <xdr:col>4</xdr:col>
      <xdr:colOff>438150</xdr:colOff>
      <xdr:row>108</xdr:row>
      <xdr:rowOff>142875</xdr:rowOff>
    </xdr:to>
    <xdr:pic>
      <xdr:nvPicPr>
        <xdr:cNvPr id="5125" name="Picture 5"/>
        <xdr:cNvPicPr>
          <a:picLocks noChangeAspect="1" noChangeArrowheads="1"/>
        </xdr:cNvPicPr>
      </xdr:nvPicPr>
      <xdr:blipFill>
        <a:blip xmlns:r="http://schemas.openxmlformats.org/officeDocument/2006/relationships" r:embed="rId10" cstate="print"/>
        <a:srcRect/>
        <a:stretch>
          <a:fillRect/>
        </a:stretch>
      </xdr:blipFill>
      <xdr:spPr bwMode="auto">
        <a:xfrm>
          <a:off x="0" y="16297275"/>
          <a:ext cx="7134225" cy="6848475"/>
        </a:xfrm>
        <a:prstGeom prst="rect">
          <a:avLst/>
        </a:prstGeom>
        <a:noFill/>
      </xdr:spPr>
    </xdr:pic>
    <xdr:clientData/>
  </xdr:twoCellAnchor>
  <xdr:twoCellAnchor editAs="oneCell">
    <xdr:from>
      <xdr:col>0</xdr:col>
      <xdr:colOff>0</xdr:colOff>
      <xdr:row>111</xdr:row>
      <xdr:rowOff>114300</xdr:rowOff>
    </xdr:from>
    <xdr:to>
      <xdr:col>4</xdr:col>
      <xdr:colOff>47625</xdr:colOff>
      <xdr:row>142</xdr:row>
      <xdr:rowOff>85725</xdr:rowOff>
    </xdr:to>
    <xdr:pic>
      <xdr:nvPicPr>
        <xdr:cNvPr id="5126" name="Picture 6"/>
        <xdr:cNvPicPr>
          <a:picLocks noChangeAspect="1" noChangeArrowheads="1"/>
        </xdr:cNvPicPr>
      </xdr:nvPicPr>
      <xdr:blipFill>
        <a:blip xmlns:r="http://schemas.openxmlformats.org/officeDocument/2006/relationships" r:embed="rId11" cstate="print"/>
        <a:srcRect/>
        <a:stretch>
          <a:fillRect/>
        </a:stretch>
      </xdr:blipFill>
      <xdr:spPr bwMode="auto">
        <a:xfrm>
          <a:off x="0" y="23898225"/>
          <a:ext cx="6743700" cy="6000750"/>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161924</xdr:colOff>
      <xdr:row>18</xdr:row>
      <xdr:rowOff>19050</xdr:rowOff>
    </xdr:from>
    <xdr:to>
      <xdr:col>7</xdr:col>
      <xdr:colOff>619125</xdr:colOff>
      <xdr:row>31</xdr:row>
      <xdr:rowOff>114300</xdr:rowOff>
    </xdr:to>
    <xdr:graphicFrame macro="">
      <xdr:nvGraphicFramePr>
        <xdr:cNvPr id="2"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209550</xdr:colOff>
      <xdr:row>17</xdr:row>
      <xdr:rowOff>142875</xdr:rowOff>
    </xdr:from>
    <xdr:to>
      <xdr:col>17</xdr:col>
      <xdr:colOff>1971675</xdr:colOff>
      <xdr:row>31</xdr:row>
      <xdr:rowOff>47625</xdr:rowOff>
    </xdr:to>
    <xdr:graphicFrame macro="">
      <xdr:nvGraphicFramePr>
        <xdr:cNvPr id="6"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8</xdr:col>
      <xdr:colOff>485775</xdr:colOff>
      <xdr:row>7</xdr:row>
      <xdr:rowOff>85725</xdr:rowOff>
    </xdr:from>
    <xdr:to>
      <xdr:col>8</xdr:col>
      <xdr:colOff>752475</xdr:colOff>
      <xdr:row>7</xdr:row>
      <xdr:rowOff>523874</xdr:rowOff>
    </xdr:to>
    <xdr:sp macro="" textlink="">
      <xdr:nvSpPr>
        <xdr:cNvPr id="2" name="Flèche à angle droit 1"/>
        <xdr:cNvSpPr/>
      </xdr:nvSpPr>
      <xdr:spPr>
        <a:xfrm>
          <a:off x="9744075" y="1390650"/>
          <a:ext cx="266700" cy="438149"/>
        </a:xfrm>
        <a:prstGeom prst="bentUpArrow">
          <a:avLst/>
        </a:prstGeom>
        <a:solidFill>
          <a:srgbClr val="66FF66"/>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solidFill>
              <a:srgbClr val="66FF66"/>
            </a:solidFill>
          </a:endParaRPr>
        </a:p>
      </xdr:txBody>
    </xdr:sp>
    <xdr:clientData/>
  </xdr:twoCellAnchor>
  <xdr:twoCellAnchor>
    <xdr:from>
      <xdr:col>3</xdr:col>
      <xdr:colOff>809625</xdr:colOff>
      <xdr:row>22</xdr:row>
      <xdr:rowOff>19050</xdr:rowOff>
    </xdr:from>
    <xdr:to>
      <xdr:col>3</xdr:col>
      <xdr:colOff>1104900</xdr:colOff>
      <xdr:row>22</xdr:row>
      <xdr:rowOff>247650</xdr:rowOff>
    </xdr:to>
    <xdr:sp macro="" textlink="">
      <xdr:nvSpPr>
        <xdr:cNvPr id="3" name="Flèche à angle droit 2"/>
        <xdr:cNvSpPr/>
      </xdr:nvSpPr>
      <xdr:spPr>
        <a:xfrm>
          <a:off x="5800725" y="5410200"/>
          <a:ext cx="295275" cy="228600"/>
        </a:xfrm>
        <a:prstGeom prst="bentUpArrow">
          <a:avLst/>
        </a:prstGeom>
        <a:solidFill>
          <a:srgbClr val="00B050"/>
        </a:solidFill>
        <a:ln>
          <a:solidFill>
            <a:srgbClr val="66FF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633593</xdr:colOff>
      <xdr:row>5</xdr:row>
      <xdr:rowOff>250916</xdr:rowOff>
    </xdr:from>
    <xdr:to>
      <xdr:col>3</xdr:col>
      <xdr:colOff>103954</xdr:colOff>
      <xdr:row>11</xdr:row>
      <xdr:rowOff>384881</xdr:rowOff>
    </xdr:to>
    <xdr:sp macro="" textlink="">
      <xdr:nvSpPr>
        <xdr:cNvPr id="2" name="Flèche droite 1"/>
        <xdr:cNvSpPr/>
      </xdr:nvSpPr>
      <xdr:spPr>
        <a:xfrm rot="18592750">
          <a:off x="4802354" y="3016355"/>
          <a:ext cx="2238990" cy="23236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9524</xdr:colOff>
      <xdr:row>14</xdr:row>
      <xdr:rowOff>38099</xdr:rowOff>
    </xdr:from>
    <xdr:to>
      <xdr:col>14</xdr:col>
      <xdr:colOff>19048</xdr:colOff>
      <xdr:row>24</xdr:row>
      <xdr:rowOff>19050</xdr:rowOff>
    </xdr:to>
    <xdr:graphicFrame macro="">
      <xdr:nvGraphicFramePr>
        <xdr:cNvPr id="22" name="Graphique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38101</xdr:colOff>
      <xdr:row>39</xdr:row>
      <xdr:rowOff>76199</xdr:rowOff>
    </xdr:from>
    <xdr:to>
      <xdr:col>6</xdr:col>
      <xdr:colOff>695325</xdr:colOff>
      <xdr:row>52</xdr:row>
      <xdr:rowOff>95250</xdr:rowOff>
    </xdr:to>
    <xdr:graphicFrame macro="">
      <xdr:nvGraphicFramePr>
        <xdr:cNvPr id="23" name="Graphique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85726</xdr:colOff>
      <xdr:row>39</xdr:row>
      <xdr:rowOff>114300</xdr:rowOff>
    </xdr:from>
    <xdr:to>
      <xdr:col>6</xdr:col>
      <xdr:colOff>609601</xdr:colOff>
      <xdr:row>40</xdr:row>
      <xdr:rowOff>142875</xdr:rowOff>
    </xdr:to>
    <xdr:sp macro="" textlink="">
      <xdr:nvSpPr>
        <xdr:cNvPr id="24" name="ZoneTexte 23"/>
        <xdr:cNvSpPr txBox="1"/>
      </xdr:nvSpPr>
      <xdr:spPr>
        <a:xfrm>
          <a:off x="333376" y="8953500"/>
          <a:ext cx="5029200"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fr-FR" sz="1100"/>
            <a:t>Production</a:t>
          </a:r>
          <a:r>
            <a:rPr lang="fr-FR" sz="1100" baseline="0"/>
            <a:t> dérivés de phosphates (mille tonnes)</a:t>
          </a:r>
          <a:endParaRPr lang="fr-FR" sz="1100"/>
        </a:p>
      </xdr:txBody>
    </xdr:sp>
    <xdr:clientData/>
  </xdr:twoCellAnchor>
  <xdr:twoCellAnchor>
    <xdr:from>
      <xdr:col>1</xdr:col>
      <xdr:colOff>85725</xdr:colOff>
      <xdr:row>65</xdr:row>
      <xdr:rowOff>104774</xdr:rowOff>
    </xdr:from>
    <xdr:to>
      <xdr:col>6</xdr:col>
      <xdr:colOff>742950</xdr:colOff>
      <xdr:row>77</xdr:row>
      <xdr:rowOff>19049</xdr:rowOff>
    </xdr:to>
    <xdr:graphicFrame macro="">
      <xdr:nvGraphicFramePr>
        <xdr:cNvPr id="33" name="Graphique 3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57150</xdr:colOff>
      <xdr:row>90</xdr:row>
      <xdr:rowOff>38100</xdr:rowOff>
    </xdr:from>
    <xdr:to>
      <xdr:col>6</xdr:col>
      <xdr:colOff>695325</xdr:colOff>
      <xdr:row>102</xdr:row>
      <xdr:rowOff>161925</xdr:rowOff>
    </xdr:to>
    <xdr:graphicFrame macro="">
      <xdr:nvGraphicFramePr>
        <xdr:cNvPr id="35" name="Graphique 3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342900</xdr:colOff>
      <xdr:row>40</xdr:row>
      <xdr:rowOff>76200</xdr:rowOff>
    </xdr:from>
    <xdr:to>
      <xdr:col>14</xdr:col>
      <xdr:colOff>38101</xdr:colOff>
      <xdr:row>53</xdr:row>
      <xdr:rowOff>57150</xdr:rowOff>
    </xdr:to>
    <xdr:graphicFrame macro="">
      <xdr:nvGraphicFramePr>
        <xdr:cNvPr id="18" name="Graphique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571500</xdr:colOff>
      <xdr:row>40</xdr:row>
      <xdr:rowOff>85725</xdr:rowOff>
    </xdr:from>
    <xdr:to>
      <xdr:col>13</xdr:col>
      <xdr:colOff>428625</xdr:colOff>
      <xdr:row>41</xdr:row>
      <xdr:rowOff>95250</xdr:rowOff>
    </xdr:to>
    <xdr:sp macro="" textlink="">
      <xdr:nvSpPr>
        <xdr:cNvPr id="32" name="ZoneTexte 31"/>
        <xdr:cNvSpPr txBox="1"/>
      </xdr:nvSpPr>
      <xdr:spPr>
        <a:xfrm>
          <a:off x="6086475" y="9067800"/>
          <a:ext cx="4810125" cy="200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ar-TN" sz="1100"/>
            <a:t>انتاج مشتقاط الفسفاط (الف طن)</a:t>
          </a:r>
          <a:endParaRPr lang="fr-FR" sz="1100"/>
        </a:p>
      </xdr:txBody>
    </xdr:sp>
    <xdr:clientData/>
  </xdr:twoCellAnchor>
  <xdr:twoCellAnchor>
    <xdr:from>
      <xdr:col>9</xdr:col>
      <xdr:colOff>95250</xdr:colOff>
      <xdr:row>66</xdr:row>
      <xdr:rowOff>28574</xdr:rowOff>
    </xdr:from>
    <xdr:to>
      <xdr:col>13</xdr:col>
      <xdr:colOff>247650</xdr:colOff>
      <xdr:row>77</xdr:row>
      <xdr:rowOff>76199</xdr:rowOff>
    </xdr:to>
    <xdr:graphicFrame macro="">
      <xdr:nvGraphicFramePr>
        <xdr:cNvPr id="21" name="Graphique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38100</xdr:colOff>
      <xdr:row>65</xdr:row>
      <xdr:rowOff>161925</xdr:rowOff>
    </xdr:from>
    <xdr:to>
      <xdr:col>13</xdr:col>
      <xdr:colOff>182086</xdr:colOff>
      <xdr:row>67</xdr:row>
      <xdr:rowOff>6020</xdr:rowOff>
    </xdr:to>
    <xdr:sp macro="" textlink="">
      <xdr:nvSpPr>
        <xdr:cNvPr id="20" name="ZoneTexte 15"/>
        <xdr:cNvSpPr txBox="1"/>
      </xdr:nvSpPr>
      <xdr:spPr>
        <a:xfrm>
          <a:off x="6315075" y="14297025"/>
          <a:ext cx="4563586" cy="225095"/>
        </a:xfrm>
        <a:prstGeom prst="rect">
          <a:avLst/>
        </a:prstGeom>
        <a:solidFill>
          <a:sysClr val="window" lastClr="FFFFFF"/>
        </a:solidFill>
        <a:ln w="9525" cmpd="sng">
          <a:solidFill>
            <a:sysClr val="window" lastClr="FFFFFF">
              <a:shade val="50000"/>
            </a:sysClr>
          </a:solidFill>
        </a:ln>
        <a:effectLst/>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ar-TN" sz="1100" baseline="0"/>
            <a:t> التصدير </a:t>
          </a:r>
          <a:r>
            <a:rPr lang="ar-TN" sz="1100"/>
            <a:t>(الف طن)</a:t>
          </a:r>
          <a:endParaRPr lang="fr-FR" sz="1100"/>
        </a:p>
      </xdr:txBody>
    </xdr:sp>
    <xdr:clientData/>
  </xdr:twoCellAnchor>
  <xdr:twoCellAnchor>
    <xdr:from>
      <xdr:col>0</xdr:col>
      <xdr:colOff>190499</xdr:colOff>
      <xdr:row>14</xdr:row>
      <xdr:rowOff>28576</xdr:rowOff>
    </xdr:from>
    <xdr:to>
      <xdr:col>7</xdr:col>
      <xdr:colOff>685799</xdr:colOff>
      <xdr:row>24</xdr:row>
      <xdr:rowOff>28576</xdr:rowOff>
    </xdr:to>
    <xdr:graphicFrame macro="">
      <xdr:nvGraphicFramePr>
        <xdr:cNvPr id="15" name="Graphique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42333</xdr:colOff>
      <xdr:row>120</xdr:row>
      <xdr:rowOff>416719</xdr:rowOff>
    </xdr:from>
    <xdr:to>
      <xdr:col>9</xdr:col>
      <xdr:colOff>21166</xdr:colOff>
      <xdr:row>130</xdr:row>
      <xdr:rowOff>0</xdr:rowOff>
    </xdr:to>
    <xdr:graphicFrame macro="">
      <xdr:nvGraphicFramePr>
        <xdr:cNvPr id="28" name="Graphique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38101</xdr:colOff>
      <xdr:row>134</xdr:row>
      <xdr:rowOff>209550</xdr:rowOff>
    </xdr:from>
    <xdr:to>
      <xdr:col>9</xdr:col>
      <xdr:colOff>542924</xdr:colOff>
      <xdr:row>143</xdr:row>
      <xdr:rowOff>104775</xdr:rowOff>
    </xdr:to>
    <xdr:graphicFrame macro="">
      <xdr:nvGraphicFramePr>
        <xdr:cNvPr id="29" name="Graphique 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71437</xdr:colOff>
      <xdr:row>144</xdr:row>
      <xdr:rowOff>416719</xdr:rowOff>
    </xdr:from>
    <xdr:to>
      <xdr:col>9</xdr:col>
      <xdr:colOff>23812</xdr:colOff>
      <xdr:row>154</xdr:row>
      <xdr:rowOff>0</xdr:rowOff>
    </xdr:to>
    <xdr:graphicFrame macro="">
      <xdr:nvGraphicFramePr>
        <xdr:cNvPr id="30" name="Graphique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83344</xdr:colOff>
      <xdr:row>107</xdr:row>
      <xdr:rowOff>388142</xdr:rowOff>
    </xdr:from>
    <xdr:to>
      <xdr:col>9</xdr:col>
      <xdr:colOff>59531</xdr:colOff>
      <xdr:row>119</xdr:row>
      <xdr:rowOff>142874</xdr:rowOff>
    </xdr:to>
    <xdr:graphicFrame macro="">
      <xdr:nvGraphicFramePr>
        <xdr:cNvPr id="34" name="Graphique 3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76200</xdr:colOff>
      <xdr:row>90</xdr:row>
      <xdr:rowOff>180975</xdr:rowOff>
    </xdr:from>
    <xdr:to>
      <xdr:col>13</xdr:col>
      <xdr:colOff>228600</xdr:colOff>
      <xdr:row>102</xdr:row>
      <xdr:rowOff>38100</xdr:rowOff>
    </xdr:to>
    <xdr:graphicFrame macro="">
      <xdr:nvGraphicFramePr>
        <xdr:cNvPr id="36" name="Graphique 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95250</xdr:colOff>
      <xdr:row>91</xdr:row>
      <xdr:rowOff>0</xdr:rowOff>
    </xdr:from>
    <xdr:to>
      <xdr:col>13</xdr:col>
      <xdr:colOff>200025</xdr:colOff>
      <xdr:row>92</xdr:row>
      <xdr:rowOff>9525</xdr:rowOff>
    </xdr:to>
    <xdr:sp macro="" textlink="">
      <xdr:nvSpPr>
        <xdr:cNvPr id="37" name="ZoneTexte 5"/>
        <xdr:cNvSpPr txBox="1"/>
      </xdr:nvSpPr>
      <xdr:spPr>
        <a:xfrm>
          <a:off x="6372225" y="19802475"/>
          <a:ext cx="5210175" cy="200025"/>
        </a:xfrm>
        <a:prstGeom prst="rect">
          <a:avLst/>
        </a:prstGeom>
        <a:solidFill>
          <a:sysClr val="window" lastClr="FFFFFF"/>
        </a:solidFill>
        <a:ln w="9525" cmpd="sng">
          <a:solidFill>
            <a:sysClr val="window" lastClr="FFFFFF">
              <a:shade val="50000"/>
            </a:sysClr>
          </a:solidFill>
        </a:ln>
        <a:effectLst/>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ar-TN" sz="1100" baseline="0"/>
            <a:t>المبيعات المحلية   (ألف طن)</a:t>
          </a:r>
          <a:endParaRPr lang="fr-FR" sz="1100"/>
        </a:p>
      </xdr:txBody>
    </xdr:sp>
    <xdr:clientData/>
  </xdr:twoCellAnchor>
  <xdr:twoCellAnchor>
    <xdr:from>
      <xdr:col>18</xdr:col>
      <xdr:colOff>42333</xdr:colOff>
      <xdr:row>120</xdr:row>
      <xdr:rowOff>416719</xdr:rowOff>
    </xdr:from>
    <xdr:to>
      <xdr:col>23</xdr:col>
      <xdr:colOff>21166</xdr:colOff>
      <xdr:row>130</xdr:row>
      <xdr:rowOff>0</xdr:rowOff>
    </xdr:to>
    <xdr:graphicFrame macro="">
      <xdr:nvGraphicFramePr>
        <xdr:cNvPr id="49" name="Graphique 4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18</xdr:col>
      <xdr:colOff>47626</xdr:colOff>
      <xdr:row>135</xdr:row>
      <xdr:rowOff>1</xdr:rowOff>
    </xdr:from>
    <xdr:to>
      <xdr:col>23</xdr:col>
      <xdr:colOff>23813</xdr:colOff>
      <xdr:row>143</xdr:row>
      <xdr:rowOff>209550</xdr:rowOff>
    </xdr:to>
    <xdr:graphicFrame macro="">
      <xdr:nvGraphicFramePr>
        <xdr:cNvPr id="50" name="Graphique 4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18</xdr:col>
      <xdr:colOff>71437</xdr:colOff>
      <xdr:row>144</xdr:row>
      <xdr:rowOff>416719</xdr:rowOff>
    </xdr:from>
    <xdr:to>
      <xdr:col>23</xdr:col>
      <xdr:colOff>23812</xdr:colOff>
      <xdr:row>154</xdr:row>
      <xdr:rowOff>0</xdr:rowOff>
    </xdr:to>
    <xdr:graphicFrame macro="">
      <xdr:nvGraphicFramePr>
        <xdr:cNvPr id="51" name="Graphique 5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18</xdr:col>
      <xdr:colOff>83344</xdr:colOff>
      <xdr:row>155</xdr:row>
      <xdr:rowOff>0</xdr:rowOff>
    </xdr:from>
    <xdr:to>
      <xdr:col>23</xdr:col>
      <xdr:colOff>11905</xdr:colOff>
      <xdr:row>160</xdr:row>
      <xdr:rowOff>11906</xdr:rowOff>
    </xdr:to>
    <xdr:graphicFrame macro="">
      <xdr:nvGraphicFramePr>
        <xdr:cNvPr id="52" name="Graphique 5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18</xdr:col>
      <xdr:colOff>35719</xdr:colOff>
      <xdr:row>107</xdr:row>
      <xdr:rowOff>511969</xdr:rowOff>
    </xdr:from>
    <xdr:to>
      <xdr:col>23</xdr:col>
      <xdr:colOff>11906</xdr:colOff>
      <xdr:row>118</xdr:row>
      <xdr:rowOff>202406</xdr:rowOff>
    </xdr:to>
    <xdr:graphicFrame macro="">
      <xdr:nvGraphicFramePr>
        <xdr:cNvPr id="53" name="Graphique 5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0.99279</cdr:x>
      <cdr:y>0.112</cdr:y>
    </cdr:to>
    <cdr:sp macro="" textlink="">
      <cdr:nvSpPr>
        <cdr:cNvPr id="2" name="ZoneTexte 5"/>
        <cdr:cNvSpPr txBox="1"/>
      </cdr:nvSpPr>
      <cdr:spPr>
        <a:xfrm xmlns:a="http://schemas.openxmlformats.org/drawingml/2006/main">
          <a:off x="0" y="0"/>
          <a:ext cx="3933825" cy="266700"/>
        </a:xfrm>
        <a:prstGeom xmlns:a="http://schemas.openxmlformats.org/drawingml/2006/main" prst="rect">
          <a:avLst/>
        </a:prstGeom>
        <a:solidFill xmlns:a="http://schemas.openxmlformats.org/drawingml/2006/main">
          <a:sysClr val="window" lastClr="FFFFFF"/>
        </a:solidFill>
        <a:ln xmlns:a="http://schemas.openxmlformats.org/drawingml/2006/main" w="9525" cmpd="sng">
          <a:solidFill>
            <a:sysClr val="window" lastClr="FFFFFF">
              <a:shade val="50000"/>
            </a:sysClr>
          </a:solid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fr-FR" sz="1100" baseline="0"/>
            <a:t>Exportations (mille tonnes)</a:t>
          </a:r>
          <a:endParaRPr lang="fr-FR" sz="1100"/>
        </a:p>
      </cdr:txBody>
    </cdr:sp>
  </cdr:relSizeAnchor>
  <cdr:relSizeAnchor xmlns:cdr="http://schemas.openxmlformats.org/drawingml/2006/chartDrawing">
    <cdr:from>
      <cdr:x>0</cdr:x>
      <cdr:y>0</cdr:y>
    </cdr:from>
    <cdr:to>
      <cdr:x>0.99279</cdr:x>
      <cdr:y>0.112</cdr:y>
    </cdr:to>
    <cdr:sp macro="" textlink="">
      <cdr:nvSpPr>
        <cdr:cNvPr id="3" name="ZoneTexte 5"/>
        <cdr:cNvSpPr txBox="1"/>
      </cdr:nvSpPr>
      <cdr:spPr>
        <a:xfrm xmlns:a="http://schemas.openxmlformats.org/drawingml/2006/main">
          <a:off x="0" y="0"/>
          <a:ext cx="3933825" cy="266700"/>
        </a:xfrm>
        <a:prstGeom xmlns:a="http://schemas.openxmlformats.org/drawingml/2006/main" prst="rect">
          <a:avLst/>
        </a:prstGeom>
        <a:solidFill xmlns:a="http://schemas.openxmlformats.org/drawingml/2006/main">
          <a:sysClr val="window" lastClr="FFFFFF"/>
        </a:solidFill>
        <a:ln xmlns:a="http://schemas.openxmlformats.org/drawingml/2006/main" w="9525" cmpd="sng">
          <a:solidFill>
            <a:sysClr val="window" lastClr="FFFFFF">
              <a:shade val="50000"/>
            </a:sysClr>
          </a:solid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fr-FR" sz="1100" baseline="0"/>
            <a:t>Exportations (mille tonnes)</a:t>
          </a:r>
          <a:endParaRPr lang="fr-FR" sz="1100"/>
        </a:p>
      </cdr:txBody>
    </cdr:sp>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1</cdr:x>
      <cdr:y>0.12121</cdr:y>
    </cdr:to>
    <cdr:sp macro="" textlink="">
      <cdr:nvSpPr>
        <cdr:cNvPr id="2" name="ZoneTexte 5"/>
        <cdr:cNvSpPr txBox="1"/>
      </cdr:nvSpPr>
      <cdr:spPr>
        <a:xfrm xmlns:a="http://schemas.openxmlformats.org/drawingml/2006/main">
          <a:off x="0" y="0"/>
          <a:ext cx="5143500" cy="292095"/>
        </a:xfrm>
        <a:prstGeom xmlns:a="http://schemas.openxmlformats.org/drawingml/2006/main" prst="rect">
          <a:avLst/>
        </a:prstGeom>
        <a:solidFill xmlns:a="http://schemas.openxmlformats.org/drawingml/2006/main">
          <a:sysClr val="window" lastClr="FFFFFF"/>
        </a:solidFill>
        <a:ln xmlns:a="http://schemas.openxmlformats.org/drawingml/2006/main" w="9525" cmpd="sng">
          <a:solidFill>
            <a:sysClr val="window" lastClr="FFFFFF">
              <a:shade val="50000"/>
            </a:sysClr>
          </a:solid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fr-FR" sz="1100" baseline="0"/>
            <a:t>Ventes locales (mille tonnes)</a:t>
          </a:r>
          <a:endParaRPr lang="fr-FR" sz="1100"/>
        </a:p>
      </cdr:txBody>
    </cdr:sp>
  </cdr:relSizeAnchor>
</c:userShapes>
</file>

<file path=xl/drawings/drawing5.xml><?xml version="1.0" encoding="utf-8"?>
<xdr:wsDr xmlns:xdr="http://schemas.openxmlformats.org/drawingml/2006/spreadsheetDrawing" xmlns:a="http://schemas.openxmlformats.org/drawingml/2006/main">
  <xdr:twoCellAnchor>
    <xdr:from>
      <xdr:col>6</xdr:col>
      <xdr:colOff>352425</xdr:colOff>
      <xdr:row>22</xdr:row>
      <xdr:rowOff>95250</xdr:rowOff>
    </xdr:from>
    <xdr:to>
      <xdr:col>11</xdr:col>
      <xdr:colOff>1019175</xdr:colOff>
      <xdr:row>36</xdr:row>
      <xdr:rowOff>9525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180975</xdr:colOff>
      <xdr:row>13</xdr:row>
      <xdr:rowOff>19051</xdr:rowOff>
    </xdr:from>
    <xdr:to>
      <xdr:col>6</xdr:col>
      <xdr:colOff>1362076</xdr:colOff>
      <xdr:row>22</xdr:row>
      <xdr:rowOff>161925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66675</xdr:colOff>
      <xdr:row>13</xdr:row>
      <xdr:rowOff>142875</xdr:rowOff>
    </xdr:from>
    <xdr:to>
      <xdr:col>14</xdr:col>
      <xdr:colOff>38100</xdr:colOff>
      <xdr:row>24</xdr:row>
      <xdr:rowOff>28575</xdr:rowOff>
    </xdr:to>
    <xdr:grpSp>
      <xdr:nvGrpSpPr>
        <xdr:cNvPr id="25" name="Groupe 24"/>
        <xdr:cNvGrpSpPr/>
      </xdr:nvGrpSpPr>
      <xdr:grpSpPr>
        <a:xfrm>
          <a:off x="9067800" y="3000375"/>
          <a:ext cx="8305800" cy="2028825"/>
          <a:chOff x="4457700" y="3057525"/>
          <a:chExt cx="4600574" cy="2028825"/>
        </a:xfrm>
      </xdr:grpSpPr>
      <xdr:grpSp>
        <xdr:nvGrpSpPr>
          <xdr:cNvPr id="14" name="Groupe 13"/>
          <xdr:cNvGrpSpPr/>
        </xdr:nvGrpSpPr>
        <xdr:grpSpPr>
          <a:xfrm>
            <a:off x="4457700" y="3057525"/>
            <a:ext cx="4600574" cy="2028825"/>
            <a:chOff x="4457700" y="3086100"/>
            <a:chExt cx="4600574" cy="2028825"/>
          </a:xfrm>
        </xdr:grpSpPr>
        <xdr:graphicFrame macro="">
          <xdr:nvGraphicFramePr>
            <xdr:cNvPr id="5" name="Graphique 4"/>
            <xdr:cNvGraphicFramePr/>
          </xdr:nvGraphicFramePr>
          <xdr:xfrm>
            <a:off x="4457700" y="3086100"/>
            <a:ext cx="4600574" cy="2028825"/>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6" name="ZoneTexte 5"/>
            <xdr:cNvSpPr txBox="1"/>
          </xdr:nvSpPr>
          <xdr:spPr>
            <a:xfrm>
              <a:off x="5000625" y="4533900"/>
              <a:ext cx="60960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ar-TN" sz="900"/>
                <a:t>الصناعات الغذائية</a:t>
              </a:r>
              <a:endParaRPr lang="fr-FR" sz="900"/>
            </a:p>
          </xdr:txBody>
        </xdr:sp>
        <xdr:sp macro="" textlink="">
          <xdr:nvSpPr>
            <xdr:cNvPr id="8" name="ZoneTexte 7"/>
            <xdr:cNvSpPr txBox="1"/>
          </xdr:nvSpPr>
          <xdr:spPr>
            <a:xfrm>
              <a:off x="5505450" y="4533900"/>
              <a:ext cx="60960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ar-TN" sz="900"/>
                <a:t>الصناعات المختلفة</a:t>
              </a:r>
              <a:endParaRPr lang="fr-FR" sz="900"/>
            </a:p>
          </xdr:txBody>
        </xdr:sp>
        <xdr:sp macro="" textlink="">
          <xdr:nvSpPr>
            <xdr:cNvPr id="9" name="ZoneTexte 8"/>
            <xdr:cNvSpPr txBox="1"/>
          </xdr:nvSpPr>
          <xdr:spPr>
            <a:xfrm>
              <a:off x="6048375" y="4524375"/>
              <a:ext cx="609600" cy="581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ar-TN" sz="800"/>
                <a:t>صناعات مواد البناء والخزف والبلور</a:t>
              </a:r>
              <a:endParaRPr lang="fr-FR" sz="800"/>
            </a:p>
          </xdr:txBody>
        </xdr:sp>
        <xdr:sp macro="" textlink="">
          <xdr:nvSpPr>
            <xdr:cNvPr id="10" name="ZoneTexte 9"/>
            <xdr:cNvSpPr txBox="1"/>
          </xdr:nvSpPr>
          <xdr:spPr>
            <a:xfrm>
              <a:off x="6572250" y="4524375"/>
              <a:ext cx="609600"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ar-TN" sz="900"/>
                <a:t>الصناعات الميكانيكية والكهربائية</a:t>
              </a:r>
              <a:endParaRPr lang="fr-FR" sz="900"/>
            </a:p>
          </xdr:txBody>
        </xdr:sp>
        <xdr:sp macro="" textlink="">
          <xdr:nvSpPr>
            <xdr:cNvPr id="11" name="ZoneTexte 10"/>
            <xdr:cNvSpPr txBox="1"/>
          </xdr:nvSpPr>
          <xdr:spPr>
            <a:xfrm>
              <a:off x="7153275" y="4533900"/>
              <a:ext cx="609600"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ar-TN" sz="900"/>
                <a:t>الصيناعات الكيميائية</a:t>
              </a:r>
              <a:endParaRPr lang="fr-FR" sz="900"/>
            </a:p>
          </xdr:txBody>
        </xdr:sp>
        <xdr:sp macro="" textlink="">
          <xdr:nvSpPr>
            <xdr:cNvPr id="13" name="ZoneTexte 12"/>
            <xdr:cNvSpPr txBox="1"/>
          </xdr:nvSpPr>
          <xdr:spPr>
            <a:xfrm>
              <a:off x="8191500" y="4533900"/>
              <a:ext cx="609600"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ar-TN" sz="900"/>
                <a:t>صناعة الجلود والاحذية</a:t>
              </a:r>
              <a:endParaRPr lang="fr-FR" sz="900"/>
            </a:p>
          </xdr:txBody>
        </xdr:sp>
      </xdr:grpSp>
      <xdr:sp macro="" textlink="">
        <xdr:nvSpPr>
          <xdr:cNvPr id="15" name="ZoneTexte 14"/>
          <xdr:cNvSpPr txBox="1"/>
        </xdr:nvSpPr>
        <xdr:spPr>
          <a:xfrm>
            <a:off x="7677150" y="4495800"/>
            <a:ext cx="609600"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ar-TN" sz="900"/>
              <a:t>صناعة النسيج والملابس</a:t>
            </a:r>
            <a:endParaRPr lang="fr-FR" sz="900"/>
          </a:p>
        </xdr:txBody>
      </xdr:sp>
    </xdr:grpSp>
    <xdr:clientData/>
  </xdr:twoCellAnchor>
  <xdr:twoCellAnchor>
    <xdr:from>
      <xdr:col>33</xdr:col>
      <xdr:colOff>133350</xdr:colOff>
      <xdr:row>58</xdr:row>
      <xdr:rowOff>0</xdr:rowOff>
    </xdr:from>
    <xdr:to>
      <xdr:col>39</xdr:col>
      <xdr:colOff>133350</xdr:colOff>
      <xdr:row>67</xdr:row>
      <xdr:rowOff>19050</xdr:rowOff>
    </xdr:to>
    <xdr:graphicFrame macro="">
      <xdr:nvGraphicFramePr>
        <xdr:cNvPr id="19" name="Graphique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914400</xdr:colOff>
      <xdr:row>4</xdr:row>
      <xdr:rowOff>19052</xdr:rowOff>
    </xdr:from>
    <xdr:to>
      <xdr:col>3</xdr:col>
      <xdr:colOff>1047749</xdr:colOff>
      <xdr:row>4</xdr:row>
      <xdr:rowOff>219076</xdr:rowOff>
    </xdr:to>
    <xdr:sp macro="" textlink="">
      <xdr:nvSpPr>
        <xdr:cNvPr id="16" name="Flèche à angle droit 15"/>
        <xdr:cNvSpPr/>
      </xdr:nvSpPr>
      <xdr:spPr>
        <a:xfrm>
          <a:off x="3886200" y="828677"/>
          <a:ext cx="133349" cy="200024"/>
        </a:xfrm>
        <a:prstGeom prst="bentUpArrow">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4</xdr:col>
      <xdr:colOff>828676</xdr:colOff>
      <xdr:row>4</xdr:row>
      <xdr:rowOff>47626</xdr:rowOff>
    </xdr:from>
    <xdr:to>
      <xdr:col>4</xdr:col>
      <xdr:colOff>990600</xdr:colOff>
      <xdr:row>4</xdr:row>
      <xdr:rowOff>238125</xdr:rowOff>
    </xdr:to>
    <xdr:sp macro="" textlink="">
      <xdr:nvSpPr>
        <xdr:cNvPr id="18" name="Demi-tour 17"/>
        <xdr:cNvSpPr/>
      </xdr:nvSpPr>
      <xdr:spPr>
        <a:xfrm>
          <a:off x="4886326" y="857251"/>
          <a:ext cx="161924" cy="190499"/>
        </a:xfrm>
        <a:prstGeom prst="utur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solidFill>
              <a:schemeClr val="tx1"/>
            </a:solidFill>
          </a:endParaRPr>
        </a:p>
      </xdr:txBody>
    </xdr:sp>
    <xdr:clientData/>
  </xdr:twoCellAnchor>
  <xdr:twoCellAnchor editAs="oneCell">
    <xdr:from>
      <xdr:col>6</xdr:col>
      <xdr:colOff>0</xdr:colOff>
      <xdr:row>47</xdr:row>
      <xdr:rowOff>0</xdr:rowOff>
    </xdr:from>
    <xdr:to>
      <xdr:col>6</xdr:col>
      <xdr:colOff>304800</xdr:colOff>
      <xdr:row>48</xdr:row>
      <xdr:rowOff>114300</xdr:rowOff>
    </xdr:to>
    <xdr:sp macro="" textlink="">
      <xdr:nvSpPr>
        <xdr:cNvPr id="3073" name="AutoShape 1" descr="صوت الوطن القبلي"/>
        <xdr:cNvSpPr>
          <a:spLocks noChangeAspect="1" noChangeArrowheads="1"/>
        </xdr:cNvSpPr>
      </xdr:nvSpPr>
      <xdr:spPr bwMode="auto">
        <a:xfrm>
          <a:off x="6200775" y="12696825"/>
          <a:ext cx="304800" cy="304800"/>
        </a:xfrm>
        <a:prstGeom prst="rect">
          <a:avLst/>
        </a:prstGeom>
        <a:noFill/>
      </xdr:spPr>
    </xdr:sp>
    <xdr:clientData/>
  </xdr:twoCellAnchor>
  <xdr:twoCellAnchor editAs="oneCell">
    <xdr:from>
      <xdr:col>6</xdr:col>
      <xdr:colOff>0</xdr:colOff>
      <xdr:row>77</xdr:row>
      <xdr:rowOff>0</xdr:rowOff>
    </xdr:from>
    <xdr:to>
      <xdr:col>6</xdr:col>
      <xdr:colOff>304800</xdr:colOff>
      <xdr:row>78</xdr:row>
      <xdr:rowOff>114300</xdr:rowOff>
    </xdr:to>
    <xdr:sp macro="" textlink="">
      <xdr:nvSpPr>
        <xdr:cNvPr id="3078" name="AutoShape 6" descr=" المنتخب التونسي يفوز في مباراة ودية أمام أمل حمام سوسة">
          <a:hlinkClick xmlns:r="http://schemas.openxmlformats.org/officeDocument/2006/relationships" r:id="rId4" tooltip="مواصلة القراءة &quot; المنتخب التونسي يفوز في مباراة ودية أمام أمل حمام سوسة&quot;"/>
        </xdr:cNvPr>
        <xdr:cNvSpPr>
          <a:spLocks noChangeAspect="1" noChangeArrowheads="1"/>
        </xdr:cNvSpPr>
      </xdr:nvSpPr>
      <xdr:spPr bwMode="auto">
        <a:xfrm>
          <a:off x="6200775" y="18592800"/>
          <a:ext cx="304800" cy="304800"/>
        </a:xfrm>
        <a:prstGeom prst="rect">
          <a:avLst/>
        </a:prstGeom>
        <a:noFill/>
      </xdr:spPr>
    </xdr:sp>
    <xdr:clientData/>
  </xdr:twoCellAnchor>
  <xdr:twoCellAnchor editAs="oneCell">
    <xdr:from>
      <xdr:col>6</xdr:col>
      <xdr:colOff>0</xdr:colOff>
      <xdr:row>80</xdr:row>
      <xdr:rowOff>0</xdr:rowOff>
    </xdr:from>
    <xdr:to>
      <xdr:col>7</xdr:col>
      <xdr:colOff>1266825</xdr:colOff>
      <xdr:row>89</xdr:row>
      <xdr:rowOff>76200</xdr:rowOff>
    </xdr:to>
    <xdr:pic>
      <xdr:nvPicPr>
        <xdr:cNvPr id="3079" name="Picture 7" descr="نتائج قرعة كأس العالم للأندية">
          <a:hlinkClick xmlns:r="http://schemas.openxmlformats.org/officeDocument/2006/relationships" r:id="rId5" tooltip="مواصلة القراءة &quot;نتائج قرعة كأس العالم للأندية&quot;"/>
        </xdr:cNvPr>
        <xdr:cNvPicPr>
          <a:picLocks noChangeAspect="1" noChangeArrowheads="1"/>
        </xdr:cNvPicPr>
      </xdr:nvPicPr>
      <xdr:blipFill>
        <a:blip xmlns:r="http://schemas.openxmlformats.org/officeDocument/2006/relationships" r:embed="rId6" cstate="print"/>
        <a:srcRect/>
        <a:stretch>
          <a:fillRect/>
        </a:stretch>
      </xdr:blipFill>
      <xdr:spPr bwMode="auto">
        <a:xfrm>
          <a:off x="6200775" y="19164300"/>
          <a:ext cx="2667000" cy="2000250"/>
        </a:xfrm>
        <a:prstGeom prst="rect">
          <a:avLst/>
        </a:prstGeom>
        <a:noFill/>
      </xdr:spPr>
    </xdr:pic>
    <xdr:clientData/>
  </xdr:twoCellAnchor>
  <xdr:twoCellAnchor editAs="oneCell">
    <xdr:from>
      <xdr:col>6</xdr:col>
      <xdr:colOff>0</xdr:colOff>
      <xdr:row>90</xdr:row>
      <xdr:rowOff>0</xdr:rowOff>
    </xdr:from>
    <xdr:to>
      <xdr:col>8</xdr:col>
      <xdr:colOff>361950</xdr:colOff>
      <xdr:row>114</xdr:row>
      <xdr:rowOff>95250</xdr:rowOff>
    </xdr:to>
    <xdr:pic>
      <xdr:nvPicPr>
        <xdr:cNvPr id="3080" name="Picture 8" descr="444.jpg"/>
        <xdr:cNvPicPr>
          <a:picLocks noChangeAspect="1" noChangeArrowheads="1"/>
        </xdr:cNvPicPr>
      </xdr:nvPicPr>
      <xdr:blipFill>
        <a:blip xmlns:r="http://schemas.openxmlformats.org/officeDocument/2006/relationships" r:embed="rId7" cstate="print"/>
        <a:srcRect/>
        <a:stretch>
          <a:fillRect/>
        </a:stretch>
      </xdr:blipFill>
      <xdr:spPr bwMode="auto">
        <a:xfrm>
          <a:off x="6200775" y="21278850"/>
          <a:ext cx="3162300" cy="4667250"/>
        </a:xfrm>
        <a:prstGeom prst="rect">
          <a:avLst/>
        </a:prstGeom>
        <a:noFill/>
      </xdr:spPr>
    </xdr:pic>
    <xdr:clientData/>
  </xdr:twoCellAnchor>
  <xdr:twoCellAnchor editAs="oneCell">
    <xdr:from>
      <xdr:col>6</xdr:col>
      <xdr:colOff>0</xdr:colOff>
      <xdr:row>115</xdr:row>
      <xdr:rowOff>0</xdr:rowOff>
    </xdr:from>
    <xdr:to>
      <xdr:col>8</xdr:col>
      <xdr:colOff>314325</xdr:colOff>
      <xdr:row>143</xdr:row>
      <xdr:rowOff>28575</xdr:rowOff>
    </xdr:to>
    <xdr:pic>
      <xdr:nvPicPr>
        <xdr:cNvPr id="3081" name="Picture 9" descr="violette.jpg"/>
        <xdr:cNvPicPr>
          <a:picLocks noChangeAspect="1" noChangeArrowheads="1"/>
        </xdr:cNvPicPr>
      </xdr:nvPicPr>
      <xdr:blipFill>
        <a:blip xmlns:r="http://schemas.openxmlformats.org/officeDocument/2006/relationships" r:embed="rId8" cstate="print"/>
        <a:srcRect/>
        <a:stretch>
          <a:fillRect/>
        </a:stretch>
      </xdr:blipFill>
      <xdr:spPr bwMode="auto">
        <a:xfrm>
          <a:off x="6200775" y="26041350"/>
          <a:ext cx="3114675" cy="5362575"/>
        </a:xfrm>
        <a:prstGeom prst="rect">
          <a:avLst/>
        </a:prstGeom>
        <a:noFill/>
      </xdr:spPr>
    </xdr:pic>
    <xdr:clientData/>
  </xdr:twoCellAnchor>
  <xdr:twoCellAnchor editAs="oneCell">
    <xdr:from>
      <xdr:col>6</xdr:col>
      <xdr:colOff>0</xdr:colOff>
      <xdr:row>146</xdr:row>
      <xdr:rowOff>0</xdr:rowOff>
    </xdr:from>
    <xdr:to>
      <xdr:col>8</xdr:col>
      <xdr:colOff>247650</xdr:colOff>
      <xdr:row>179</xdr:row>
      <xdr:rowOff>95250</xdr:rowOff>
    </xdr:to>
    <xdr:pic>
      <xdr:nvPicPr>
        <xdr:cNvPr id="3082" name="Picture 10" descr="sosecap.jpg"/>
        <xdr:cNvPicPr>
          <a:picLocks noChangeAspect="1" noChangeArrowheads="1"/>
        </xdr:cNvPicPr>
      </xdr:nvPicPr>
      <xdr:blipFill>
        <a:blip xmlns:r="http://schemas.openxmlformats.org/officeDocument/2006/relationships" r:embed="rId9" cstate="print"/>
        <a:srcRect/>
        <a:stretch>
          <a:fillRect/>
        </a:stretch>
      </xdr:blipFill>
      <xdr:spPr bwMode="auto">
        <a:xfrm>
          <a:off x="6200775" y="31946850"/>
          <a:ext cx="3048000" cy="6381750"/>
        </a:xfrm>
        <a:prstGeom prst="rect">
          <a:avLst/>
        </a:prstGeom>
        <a:noFill/>
      </xdr:spPr>
    </xdr:pic>
    <xdr:clientData/>
  </xdr:twoCellAnchor>
  <xdr:twoCellAnchor editAs="oneCell">
    <xdr:from>
      <xdr:col>6</xdr:col>
      <xdr:colOff>0</xdr:colOff>
      <xdr:row>188</xdr:row>
      <xdr:rowOff>0</xdr:rowOff>
    </xdr:from>
    <xdr:to>
      <xdr:col>6</xdr:col>
      <xdr:colOff>609600</xdr:colOff>
      <xdr:row>191</xdr:row>
      <xdr:rowOff>38100</xdr:rowOff>
    </xdr:to>
    <xdr:pic>
      <xdr:nvPicPr>
        <xdr:cNvPr id="3084" name="Picture 12" descr="غائم جزئيا"/>
        <xdr:cNvPicPr>
          <a:picLocks noChangeAspect="1" noChangeArrowheads="1"/>
        </xdr:cNvPicPr>
      </xdr:nvPicPr>
      <xdr:blipFill>
        <a:blip xmlns:r="http://schemas.openxmlformats.org/officeDocument/2006/relationships" r:embed="rId10" cstate="print"/>
        <a:srcRect/>
        <a:stretch>
          <a:fillRect/>
        </a:stretch>
      </xdr:blipFill>
      <xdr:spPr bwMode="auto">
        <a:xfrm>
          <a:off x="6200775" y="40052625"/>
          <a:ext cx="609600" cy="609600"/>
        </a:xfrm>
        <a:prstGeom prst="rect">
          <a:avLst/>
        </a:prstGeom>
        <a:noFill/>
      </xdr:spPr>
    </xdr:pic>
    <xdr:clientData/>
  </xdr:twoCellAnchor>
  <xdr:twoCellAnchor editAs="oneCell">
    <xdr:from>
      <xdr:col>6</xdr:col>
      <xdr:colOff>0</xdr:colOff>
      <xdr:row>203</xdr:row>
      <xdr:rowOff>0</xdr:rowOff>
    </xdr:from>
    <xdr:to>
      <xdr:col>7</xdr:col>
      <xdr:colOff>504825</xdr:colOff>
      <xdr:row>212</xdr:row>
      <xdr:rowOff>19050</xdr:rowOff>
    </xdr:to>
    <xdr:pic>
      <xdr:nvPicPr>
        <xdr:cNvPr id="3085" name="Picture 13" descr="444.jpg"/>
        <xdr:cNvPicPr>
          <a:picLocks noChangeAspect="1" noChangeArrowheads="1"/>
        </xdr:cNvPicPr>
      </xdr:nvPicPr>
      <xdr:blipFill>
        <a:blip xmlns:r="http://schemas.openxmlformats.org/officeDocument/2006/relationships" r:embed="rId11" cstate="print"/>
        <a:srcRect/>
        <a:stretch>
          <a:fillRect/>
        </a:stretch>
      </xdr:blipFill>
      <xdr:spPr bwMode="auto">
        <a:xfrm>
          <a:off x="6200775" y="43119675"/>
          <a:ext cx="1905000" cy="1733550"/>
        </a:xfrm>
        <a:prstGeom prst="rect">
          <a:avLst/>
        </a:prstGeom>
        <a:noFill/>
      </xdr:spPr>
    </xdr:pic>
    <xdr:clientData/>
  </xdr:twoCellAnchor>
  <xdr:twoCellAnchor editAs="oneCell">
    <xdr:from>
      <xdr:col>6</xdr:col>
      <xdr:colOff>0</xdr:colOff>
      <xdr:row>213</xdr:row>
      <xdr:rowOff>0</xdr:rowOff>
    </xdr:from>
    <xdr:to>
      <xdr:col>7</xdr:col>
      <xdr:colOff>457200</xdr:colOff>
      <xdr:row>222</xdr:row>
      <xdr:rowOff>142875</xdr:rowOff>
    </xdr:to>
    <xdr:pic>
      <xdr:nvPicPr>
        <xdr:cNvPr id="3086" name="Picture 14" descr="violette.jpg"/>
        <xdr:cNvPicPr>
          <a:picLocks noChangeAspect="1" noChangeArrowheads="1"/>
        </xdr:cNvPicPr>
      </xdr:nvPicPr>
      <xdr:blipFill>
        <a:blip xmlns:r="http://schemas.openxmlformats.org/officeDocument/2006/relationships" r:embed="rId12" cstate="print"/>
        <a:srcRect/>
        <a:stretch>
          <a:fillRect/>
        </a:stretch>
      </xdr:blipFill>
      <xdr:spPr bwMode="auto">
        <a:xfrm>
          <a:off x="6200775" y="45024675"/>
          <a:ext cx="1857375" cy="1857375"/>
        </a:xfrm>
        <a:prstGeom prst="rect">
          <a:avLst/>
        </a:prstGeom>
        <a:noFill/>
      </xdr:spPr>
    </xdr:pic>
    <xdr:clientData/>
  </xdr:twoCellAnchor>
  <xdr:twoCellAnchor editAs="oneCell">
    <xdr:from>
      <xdr:col>6</xdr:col>
      <xdr:colOff>0</xdr:colOff>
      <xdr:row>225</xdr:row>
      <xdr:rowOff>0</xdr:rowOff>
    </xdr:from>
    <xdr:to>
      <xdr:col>7</xdr:col>
      <xdr:colOff>466725</xdr:colOff>
      <xdr:row>233</xdr:row>
      <xdr:rowOff>114300</xdr:rowOff>
    </xdr:to>
    <xdr:pic>
      <xdr:nvPicPr>
        <xdr:cNvPr id="3087" name="Picture 15" descr="joaillerie_larous.jpg"/>
        <xdr:cNvPicPr>
          <a:picLocks noChangeAspect="1" noChangeArrowheads="1"/>
        </xdr:cNvPicPr>
      </xdr:nvPicPr>
      <xdr:blipFill>
        <a:blip xmlns:r="http://schemas.openxmlformats.org/officeDocument/2006/relationships" r:embed="rId13" cstate="print"/>
        <a:srcRect/>
        <a:stretch>
          <a:fillRect/>
        </a:stretch>
      </xdr:blipFill>
      <xdr:spPr bwMode="auto">
        <a:xfrm>
          <a:off x="6200775" y="47310675"/>
          <a:ext cx="1866900" cy="1638300"/>
        </a:xfrm>
        <a:prstGeom prst="rect">
          <a:avLst/>
        </a:prstGeom>
        <a:noFill/>
      </xdr:spPr>
    </xdr:pic>
    <xdr:clientData/>
  </xdr:twoCellAnchor>
  <xdr:twoCellAnchor editAs="oneCell">
    <xdr:from>
      <xdr:col>6</xdr:col>
      <xdr:colOff>0</xdr:colOff>
      <xdr:row>235</xdr:row>
      <xdr:rowOff>0</xdr:rowOff>
    </xdr:from>
    <xdr:to>
      <xdr:col>7</xdr:col>
      <xdr:colOff>419100</xdr:colOff>
      <xdr:row>244</xdr:row>
      <xdr:rowOff>47625</xdr:rowOff>
    </xdr:to>
    <xdr:pic>
      <xdr:nvPicPr>
        <xdr:cNvPr id="3088" name="Picture 16" descr="savol.jpg"/>
        <xdr:cNvPicPr>
          <a:picLocks noChangeAspect="1" noChangeArrowheads="1"/>
        </xdr:cNvPicPr>
      </xdr:nvPicPr>
      <xdr:blipFill>
        <a:blip xmlns:r="http://schemas.openxmlformats.org/officeDocument/2006/relationships" r:embed="rId14" cstate="print"/>
        <a:srcRect/>
        <a:stretch>
          <a:fillRect/>
        </a:stretch>
      </xdr:blipFill>
      <xdr:spPr bwMode="auto">
        <a:xfrm>
          <a:off x="6200775" y="49215675"/>
          <a:ext cx="1819275" cy="1762125"/>
        </a:xfrm>
        <a:prstGeom prst="rect">
          <a:avLst/>
        </a:prstGeom>
        <a:noFill/>
      </xdr:spPr>
    </xdr:pic>
    <xdr:clientData/>
  </xdr:twoCellAnchor>
  <xdr:twoCellAnchor editAs="oneCell">
    <xdr:from>
      <xdr:col>6</xdr:col>
      <xdr:colOff>0</xdr:colOff>
      <xdr:row>245</xdr:row>
      <xdr:rowOff>0</xdr:rowOff>
    </xdr:from>
    <xdr:to>
      <xdr:col>7</xdr:col>
      <xdr:colOff>561975</xdr:colOff>
      <xdr:row>251</xdr:row>
      <xdr:rowOff>161925</xdr:rowOff>
    </xdr:to>
    <xdr:pic>
      <xdr:nvPicPr>
        <xdr:cNvPr id="3089" name="Picture 17" descr="so_ri_di_p.jpg"/>
        <xdr:cNvPicPr>
          <a:picLocks noChangeAspect="1" noChangeArrowheads="1"/>
        </xdr:cNvPicPr>
      </xdr:nvPicPr>
      <xdr:blipFill>
        <a:blip xmlns:r="http://schemas.openxmlformats.org/officeDocument/2006/relationships" r:embed="rId15" cstate="print"/>
        <a:srcRect/>
        <a:stretch>
          <a:fillRect/>
        </a:stretch>
      </xdr:blipFill>
      <xdr:spPr bwMode="auto">
        <a:xfrm>
          <a:off x="6200775" y="51120675"/>
          <a:ext cx="1962150" cy="1304925"/>
        </a:xfrm>
        <a:prstGeom prst="rect">
          <a:avLst/>
        </a:prstGeom>
        <a:noFill/>
      </xdr:spPr>
    </xdr:pic>
    <xdr:clientData/>
  </xdr:twoCellAnchor>
  <xdr:twoCellAnchor editAs="oneCell">
    <xdr:from>
      <xdr:col>6</xdr:col>
      <xdr:colOff>0</xdr:colOff>
      <xdr:row>251</xdr:row>
      <xdr:rowOff>171450</xdr:rowOff>
    </xdr:from>
    <xdr:to>
      <xdr:col>7</xdr:col>
      <xdr:colOff>457200</xdr:colOff>
      <xdr:row>260</xdr:row>
      <xdr:rowOff>152400</xdr:rowOff>
    </xdr:to>
    <xdr:pic>
      <xdr:nvPicPr>
        <xdr:cNvPr id="3090" name="Picture 18" descr="oilybia.jpg"/>
        <xdr:cNvPicPr>
          <a:picLocks noChangeAspect="1" noChangeArrowheads="1"/>
        </xdr:cNvPicPr>
      </xdr:nvPicPr>
      <xdr:blipFill>
        <a:blip xmlns:r="http://schemas.openxmlformats.org/officeDocument/2006/relationships" r:embed="rId16" cstate="print"/>
        <a:srcRect/>
        <a:stretch>
          <a:fillRect/>
        </a:stretch>
      </xdr:blipFill>
      <xdr:spPr bwMode="auto">
        <a:xfrm>
          <a:off x="6200775" y="52435125"/>
          <a:ext cx="1857375" cy="169545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xdr:from>
      <xdr:col>15</xdr:col>
      <xdr:colOff>0</xdr:colOff>
      <xdr:row>17</xdr:row>
      <xdr:rowOff>0</xdr:rowOff>
    </xdr:from>
    <xdr:to>
      <xdr:col>19</xdr:col>
      <xdr:colOff>1059997</xdr:colOff>
      <xdr:row>32</xdr:row>
      <xdr:rowOff>68036</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15</xdr:col>
      <xdr:colOff>485774</xdr:colOff>
      <xdr:row>12</xdr:row>
      <xdr:rowOff>400050</xdr:rowOff>
    </xdr:from>
    <xdr:to>
      <xdr:col>16</xdr:col>
      <xdr:colOff>238125</xdr:colOff>
      <xdr:row>16</xdr:row>
      <xdr:rowOff>0</xdr:rowOff>
    </xdr:to>
    <xdr:graphicFrame macro="">
      <xdr:nvGraphicFramePr>
        <xdr:cNvPr id="7" name="Graphique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285750</xdr:colOff>
      <xdr:row>15</xdr:row>
      <xdr:rowOff>19050</xdr:rowOff>
    </xdr:from>
    <xdr:to>
      <xdr:col>4</xdr:col>
      <xdr:colOff>762000</xdr:colOff>
      <xdr:row>26</xdr:row>
      <xdr:rowOff>38100</xdr:rowOff>
    </xdr:to>
    <xdr:graphicFrame macro="">
      <xdr:nvGraphicFramePr>
        <xdr:cNvPr id="11" name="Graphique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57151</xdr:colOff>
      <xdr:row>13</xdr:row>
      <xdr:rowOff>66675</xdr:rowOff>
    </xdr:from>
    <xdr:to>
      <xdr:col>13</xdr:col>
      <xdr:colOff>2333626</xdr:colOff>
      <xdr:row>25</xdr:row>
      <xdr:rowOff>28575</xdr:rowOff>
    </xdr:to>
    <xdr:graphicFrame macro="">
      <xdr:nvGraphicFramePr>
        <xdr:cNvPr id="12" name="Graphique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19050</xdr:colOff>
      <xdr:row>40</xdr:row>
      <xdr:rowOff>161925</xdr:rowOff>
    </xdr:from>
    <xdr:to>
      <xdr:col>13</xdr:col>
      <xdr:colOff>3133725</xdr:colOff>
      <xdr:row>49</xdr:row>
      <xdr:rowOff>485775</xdr:rowOff>
    </xdr:to>
    <xdr:graphicFrame macro="">
      <xdr:nvGraphicFramePr>
        <xdr:cNvPr id="13" name="Graphique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276225</xdr:colOff>
      <xdr:row>40</xdr:row>
      <xdr:rowOff>38100</xdr:rowOff>
    </xdr:from>
    <xdr:to>
      <xdr:col>7</xdr:col>
      <xdr:colOff>19050</xdr:colOff>
      <xdr:row>47</xdr:row>
      <xdr:rowOff>1704975</xdr:rowOff>
    </xdr:to>
    <xdr:graphicFrame macro="">
      <xdr:nvGraphicFramePr>
        <xdr:cNvPr id="14" name="Graphique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628649</xdr:colOff>
      <xdr:row>52</xdr:row>
      <xdr:rowOff>723900</xdr:rowOff>
    </xdr:from>
    <xdr:to>
      <xdr:col>3</xdr:col>
      <xdr:colOff>771525</xdr:colOff>
      <xdr:row>52</xdr:row>
      <xdr:rowOff>1066800</xdr:rowOff>
    </xdr:to>
    <xdr:sp macro="" textlink="">
      <xdr:nvSpPr>
        <xdr:cNvPr id="16" name="Flèche vers le haut 15"/>
        <xdr:cNvSpPr/>
      </xdr:nvSpPr>
      <xdr:spPr>
        <a:xfrm>
          <a:off x="6867524" y="14592300"/>
          <a:ext cx="142876" cy="342900"/>
        </a:xfrm>
        <a:prstGeom prst="upArrow">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solidFill>
              <a:srgbClr val="00B050"/>
            </a:solidFill>
          </a:endParaRPr>
        </a:p>
      </xdr:txBody>
    </xdr:sp>
    <xdr:clientData/>
  </xdr:twoCellAnchor>
  <xdr:twoCellAnchor>
    <xdr:from>
      <xdr:col>3</xdr:col>
      <xdr:colOff>600074</xdr:colOff>
      <xdr:row>54</xdr:row>
      <xdr:rowOff>733425</xdr:rowOff>
    </xdr:from>
    <xdr:to>
      <xdr:col>3</xdr:col>
      <xdr:colOff>762000</xdr:colOff>
      <xdr:row>55</xdr:row>
      <xdr:rowOff>285750</xdr:rowOff>
    </xdr:to>
    <xdr:sp macro="" textlink="">
      <xdr:nvSpPr>
        <xdr:cNvPr id="18" name="Flèche vers le haut 17"/>
        <xdr:cNvSpPr/>
      </xdr:nvSpPr>
      <xdr:spPr>
        <a:xfrm flipH="1">
          <a:off x="6838949" y="17792700"/>
          <a:ext cx="161926" cy="400050"/>
        </a:xfrm>
        <a:prstGeom prst="upArrow">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3</xdr:col>
      <xdr:colOff>590550</xdr:colOff>
      <xdr:row>58</xdr:row>
      <xdr:rowOff>857250</xdr:rowOff>
    </xdr:from>
    <xdr:to>
      <xdr:col>3</xdr:col>
      <xdr:colOff>762000</xdr:colOff>
      <xdr:row>58</xdr:row>
      <xdr:rowOff>1247775</xdr:rowOff>
    </xdr:to>
    <xdr:sp macro="" textlink="">
      <xdr:nvSpPr>
        <xdr:cNvPr id="19" name="Flèche vers le haut 18"/>
        <xdr:cNvSpPr/>
      </xdr:nvSpPr>
      <xdr:spPr>
        <a:xfrm flipH="1">
          <a:off x="6829425" y="21040725"/>
          <a:ext cx="171450" cy="390525"/>
        </a:xfrm>
        <a:prstGeom prst="upArrow">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1</xdr:col>
      <xdr:colOff>1114425</xdr:colOff>
      <xdr:row>53</xdr:row>
      <xdr:rowOff>723900</xdr:rowOff>
    </xdr:from>
    <xdr:to>
      <xdr:col>2</xdr:col>
      <xdr:colOff>190500</xdr:colOff>
      <xdr:row>53</xdr:row>
      <xdr:rowOff>1076325</xdr:rowOff>
    </xdr:to>
    <xdr:sp macro="" textlink="">
      <xdr:nvSpPr>
        <xdr:cNvPr id="24" name="Flèche vers le haut 23"/>
        <xdr:cNvSpPr/>
      </xdr:nvSpPr>
      <xdr:spPr>
        <a:xfrm>
          <a:off x="4514850" y="15744825"/>
          <a:ext cx="200025" cy="352425"/>
        </a:xfrm>
        <a:prstGeom prst="upArrow">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solidFill>
              <a:srgbClr val="00B050"/>
            </a:solidFill>
          </a:endParaRPr>
        </a:p>
      </xdr:txBody>
    </xdr:sp>
    <xdr:clientData/>
  </xdr:twoCellAnchor>
  <xdr:twoCellAnchor>
    <xdr:from>
      <xdr:col>2</xdr:col>
      <xdr:colOff>19050</xdr:colOff>
      <xdr:row>56</xdr:row>
      <xdr:rowOff>419100</xdr:rowOff>
    </xdr:from>
    <xdr:to>
      <xdr:col>2</xdr:col>
      <xdr:colOff>219075</xdr:colOff>
      <xdr:row>56</xdr:row>
      <xdr:rowOff>695325</xdr:rowOff>
    </xdr:to>
    <xdr:sp macro="" textlink="">
      <xdr:nvSpPr>
        <xdr:cNvPr id="25" name="Flèche vers le haut 24"/>
        <xdr:cNvSpPr/>
      </xdr:nvSpPr>
      <xdr:spPr>
        <a:xfrm>
          <a:off x="4543425" y="16906875"/>
          <a:ext cx="200025" cy="276225"/>
        </a:xfrm>
        <a:prstGeom prst="upArrow">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solidFill>
              <a:srgbClr val="00B050"/>
            </a:solidFill>
          </a:endParaRPr>
        </a:p>
      </xdr:txBody>
    </xdr:sp>
    <xdr:clientData/>
  </xdr:twoCellAnchor>
  <xdr:twoCellAnchor>
    <xdr:from>
      <xdr:col>2</xdr:col>
      <xdr:colOff>1</xdr:colOff>
      <xdr:row>57</xdr:row>
      <xdr:rowOff>200026</xdr:rowOff>
    </xdr:from>
    <xdr:to>
      <xdr:col>2</xdr:col>
      <xdr:colOff>190501</xdr:colOff>
      <xdr:row>58</xdr:row>
      <xdr:rowOff>1</xdr:rowOff>
    </xdr:to>
    <xdr:sp macro="" textlink="">
      <xdr:nvSpPr>
        <xdr:cNvPr id="26" name="Flèche vers le haut 25"/>
        <xdr:cNvSpPr/>
      </xdr:nvSpPr>
      <xdr:spPr>
        <a:xfrm>
          <a:off x="5295901" y="19126201"/>
          <a:ext cx="190500" cy="247650"/>
        </a:xfrm>
        <a:prstGeom prst="upArrow">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solidFill>
              <a:srgbClr val="00B050"/>
            </a:solidFill>
          </a:endParaRPr>
        </a:p>
      </xdr:txBody>
    </xdr:sp>
    <xdr:clientData/>
  </xdr:twoCellAnchor>
  <xdr:twoCellAnchor>
    <xdr:from>
      <xdr:col>2</xdr:col>
      <xdr:colOff>19050</xdr:colOff>
      <xdr:row>59</xdr:row>
      <xdr:rowOff>476250</xdr:rowOff>
    </xdr:from>
    <xdr:to>
      <xdr:col>2</xdr:col>
      <xdr:colOff>219075</xdr:colOff>
      <xdr:row>59</xdr:row>
      <xdr:rowOff>752475</xdr:rowOff>
    </xdr:to>
    <xdr:sp macro="" textlink="">
      <xdr:nvSpPr>
        <xdr:cNvPr id="27" name="Flèche vers le haut 26"/>
        <xdr:cNvSpPr/>
      </xdr:nvSpPr>
      <xdr:spPr>
        <a:xfrm>
          <a:off x="3686175" y="20659725"/>
          <a:ext cx="200025" cy="276225"/>
        </a:xfrm>
        <a:prstGeom prst="upArrow">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solidFill>
              <a:srgbClr val="00B050"/>
            </a:solidFill>
          </a:endParaRPr>
        </a:p>
      </xdr:txBody>
    </xdr:sp>
    <xdr:clientData/>
  </xdr:twoCellAnchor>
  <xdr:twoCellAnchor>
    <xdr:from>
      <xdr:col>2</xdr:col>
      <xdr:colOff>85725</xdr:colOff>
      <xdr:row>54</xdr:row>
      <xdr:rowOff>685800</xdr:rowOff>
    </xdr:from>
    <xdr:to>
      <xdr:col>2</xdr:col>
      <xdr:colOff>219075</xdr:colOff>
      <xdr:row>55</xdr:row>
      <xdr:rowOff>266700</xdr:rowOff>
    </xdr:to>
    <xdr:sp macro="" textlink="">
      <xdr:nvSpPr>
        <xdr:cNvPr id="15" name="Flèche vers le bas 14"/>
        <xdr:cNvSpPr/>
      </xdr:nvSpPr>
      <xdr:spPr>
        <a:xfrm flipH="1">
          <a:off x="5476875" y="17745075"/>
          <a:ext cx="133350" cy="428625"/>
        </a:xfrm>
        <a:prstGeom prst="downArrow">
          <a:avLst/>
        </a:prstGeom>
        <a:solidFill>
          <a:srgbClr val="FF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1</xdr:col>
      <xdr:colOff>438150</xdr:colOff>
      <xdr:row>66</xdr:row>
      <xdr:rowOff>66675</xdr:rowOff>
    </xdr:from>
    <xdr:to>
      <xdr:col>5</xdr:col>
      <xdr:colOff>161924</xdr:colOff>
      <xdr:row>79</xdr:row>
      <xdr:rowOff>180975</xdr:rowOff>
    </xdr:to>
    <xdr:graphicFrame macro="">
      <xdr:nvGraphicFramePr>
        <xdr:cNvPr id="20" name="Graphique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9525</xdr:colOff>
      <xdr:row>60</xdr:row>
      <xdr:rowOff>209550</xdr:rowOff>
    </xdr:from>
    <xdr:to>
      <xdr:col>2</xdr:col>
      <xdr:colOff>133350</xdr:colOff>
      <xdr:row>60</xdr:row>
      <xdr:rowOff>485775</xdr:rowOff>
    </xdr:to>
    <xdr:sp macro="" textlink="">
      <xdr:nvSpPr>
        <xdr:cNvPr id="17" name="Flèche vers le haut 16"/>
        <xdr:cNvSpPr/>
      </xdr:nvSpPr>
      <xdr:spPr>
        <a:xfrm>
          <a:off x="4533900" y="20326350"/>
          <a:ext cx="123825" cy="276225"/>
        </a:xfrm>
        <a:prstGeom prst="upArrow">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solidFill>
              <a:srgbClr val="00B050"/>
            </a:solidFill>
          </a:endParaRPr>
        </a:p>
      </xdr:txBody>
    </xdr:sp>
    <xdr:clientData/>
  </xdr:twoCellAnchor>
  <xdr:twoCellAnchor>
    <xdr:from>
      <xdr:col>2</xdr:col>
      <xdr:colOff>1</xdr:colOff>
      <xdr:row>61</xdr:row>
      <xdr:rowOff>219075</xdr:rowOff>
    </xdr:from>
    <xdr:to>
      <xdr:col>2</xdr:col>
      <xdr:colOff>152401</xdr:colOff>
      <xdr:row>61</xdr:row>
      <xdr:rowOff>495300</xdr:rowOff>
    </xdr:to>
    <xdr:sp macro="" textlink="">
      <xdr:nvSpPr>
        <xdr:cNvPr id="21" name="Flèche vers le haut 20"/>
        <xdr:cNvSpPr/>
      </xdr:nvSpPr>
      <xdr:spPr>
        <a:xfrm>
          <a:off x="4524376" y="20859750"/>
          <a:ext cx="152400" cy="276225"/>
        </a:xfrm>
        <a:prstGeom prst="upArrow">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solidFill>
              <a:srgbClr val="00B05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19051</xdr:colOff>
      <xdr:row>15</xdr:row>
      <xdr:rowOff>123825</xdr:rowOff>
    </xdr:from>
    <xdr:to>
      <xdr:col>2</xdr:col>
      <xdr:colOff>1743076</xdr:colOff>
      <xdr:row>27</xdr:row>
      <xdr:rowOff>57150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eptembre%20201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سبتمبر"/>
    </sheetNames>
    <sheetDataSet>
      <sheetData sheetId="0">
        <row r="15">
          <cell r="AE15">
            <v>2013</v>
          </cell>
          <cell r="AF15">
            <v>2012</v>
          </cell>
          <cell r="AG15">
            <v>2010</v>
          </cell>
        </row>
        <row r="22">
          <cell r="AE22">
            <v>813.31569500000001</v>
          </cell>
          <cell r="AF22">
            <v>891.90037500000005</v>
          </cell>
          <cell r="AG22">
            <v>1082.788</v>
          </cell>
        </row>
        <row r="23">
          <cell r="AE23">
            <v>691.63709500000004</v>
          </cell>
          <cell r="AF23">
            <v>757.91193099999998</v>
          </cell>
          <cell r="AG23">
            <v>967.66800000000001</v>
          </cell>
        </row>
        <row r="31">
          <cell r="AE31">
            <v>547.04100000000005</v>
          </cell>
          <cell r="AF31">
            <v>547.76700000000005</v>
          </cell>
          <cell r="AG31">
            <v>884.07500000000005</v>
          </cell>
          <cell r="AH31" t="str">
            <v>الحامض الفسفوري 54%</v>
          </cell>
        </row>
        <row r="32">
          <cell r="AE32">
            <v>398.20699999999999</v>
          </cell>
          <cell r="AF32">
            <v>344.01400000000001</v>
          </cell>
          <cell r="AG32">
            <v>570.69299999999998</v>
          </cell>
          <cell r="AH32" t="str">
            <v>ثلاثي الفسفاط الرفيع</v>
          </cell>
        </row>
        <row r="33">
          <cell r="AE33">
            <v>589.25400000000002</v>
          </cell>
          <cell r="AF33">
            <v>506.27800000000002</v>
          </cell>
          <cell r="AG33">
            <v>908.5</v>
          </cell>
          <cell r="AH33" t="str">
            <v>ثاني فسفاط الأمونيا</v>
          </cell>
        </row>
        <row r="34">
          <cell r="AE34">
            <v>32.090000000000003</v>
          </cell>
          <cell r="AF34">
            <v>42.98</v>
          </cell>
          <cell r="AG34">
            <v>56.09</v>
          </cell>
          <cell r="AH34" t="str">
            <v>ثاني فسفاط الكلس</v>
          </cell>
        </row>
        <row r="35">
          <cell r="AE35">
            <v>94.369</v>
          </cell>
          <cell r="AF35">
            <v>91.784999999999997</v>
          </cell>
          <cell r="AG35">
            <v>108.43</v>
          </cell>
          <cell r="AH35" t="str">
            <v xml:space="preserve">فسفاط الصوديوم </v>
          </cell>
        </row>
        <row r="45">
          <cell r="AE45">
            <v>195.428</v>
          </cell>
          <cell r="AF45">
            <v>232.26599999999999</v>
          </cell>
          <cell r="AG45">
            <v>397.79399999999998</v>
          </cell>
          <cell r="AH45" t="str">
            <v>الحامض الفسفوري 54%</v>
          </cell>
        </row>
        <row r="46">
          <cell r="AE46">
            <v>364.54</v>
          </cell>
          <cell r="AF46">
            <v>365.34500000000003</v>
          </cell>
          <cell r="AG46">
            <v>545.529</v>
          </cell>
          <cell r="AH46" t="str">
            <v>ثلاثي الفسفاط الرفيع</v>
          </cell>
        </row>
        <row r="47">
          <cell r="AE47">
            <v>435.71800000000002</v>
          </cell>
          <cell r="AF47">
            <v>448.738</v>
          </cell>
          <cell r="AG47">
            <v>845.18100000000004</v>
          </cell>
          <cell r="AH47" t="str">
            <v>ثاني فسفاط الأمونيا</v>
          </cell>
        </row>
        <row r="48">
          <cell r="AE48">
            <v>15.98</v>
          </cell>
          <cell r="AF48">
            <v>24.5</v>
          </cell>
          <cell r="AG48">
            <v>37.24</v>
          </cell>
          <cell r="AH48" t="str">
            <v>ثاني فسفاط الكلس</v>
          </cell>
        </row>
        <row r="49">
          <cell r="AE49">
            <v>94.954999999999998</v>
          </cell>
          <cell r="AF49">
            <v>81.679000000000002</v>
          </cell>
          <cell r="AG49">
            <v>102.426</v>
          </cell>
          <cell r="AH49" t="str">
            <v>فسفاط الصوديوم</v>
          </cell>
        </row>
        <row r="55">
          <cell r="AE55">
            <v>92.72</v>
          </cell>
          <cell r="AF55">
            <v>82.486999999999995</v>
          </cell>
          <cell r="AG55">
            <v>94.643000000000001</v>
          </cell>
          <cell r="AH55" t="str">
            <v>الحامض الفسفوري 54%</v>
          </cell>
        </row>
        <row r="56">
          <cell r="AE56">
            <v>18.350000000000001</v>
          </cell>
          <cell r="AF56">
            <v>16.891999999999999</v>
          </cell>
          <cell r="AG56">
            <v>12.427</v>
          </cell>
          <cell r="AH56" t="str">
            <v>ثلاثي الفسفاط الرفيع</v>
          </cell>
        </row>
        <row r="57">
          <cell r="AE57">
            <v>40.524999999999999</v>
          </cell>
          <cell r="AF57">
            <v>55.216999999999999</v>
          </cell>
          <cell r="AG57">
            <v>39.529000000000003</v>
          </cell>
          <cell r="AH57" t="str">
            <v>ثاني فسفاط الأمونيا</v>
          </cell>
        </row>
        <row r="58">
          <cell r="AE58">
            <v>17.713000000000001</v>
          </cell>
          <cell r="AF58">
            <v>18.532</v>
          </cell>
          <cell r="AG58">
            <v>18.407</v>
          </cell>
          <cell r="AH58" t="str">
            <v>ثاني فسفاط الكلس</v>
          </cell>
        </row>
        <row r="59">
          <cell r="AE59">
            <v>2.7090000000000001</v>
          </cell>
          <cell r="AF59">
            <v>2.97</v>
          </cell>
          <cell r="AG59">
            <v>4.633</v>
          </cell>
          <cell r="AH59" t="str">
            <v xml:space="preserve">فسفاط الصوديوم </v>
          </cell>
        </row>
        <row r="63">
          <cell r="AE63">
            <v>110.16435848</v>
          </cell>
          <cell r="AF63">
            <v>133.57222164000001</v>
          </cell>
          <cell r="AG63">
            <v>105.21879000000001</v>
          </cell>
          <cell r="AH63" t="str">
            <v>الكبريت</v>
          </cell>
        </row>
        <row r="64">
          <cell r="AE64">
            <v>86.851558080000004</v>
          </cell>
          <cell r="AF64">
            <v>96.542770199999993</v>
          </cell>
          <cell r="AG64">
            <v>105.37842572</v>
          </cell>
          <cell r="AH64" t="str">
            <v>الأمونيا</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pressecapbon.com/index.php/ar/%E2%80%AB-%D8%A3%D8%AE%D8%A8%D8%A7%D8%B1-%D9%88%D8%B7%D9%86%D9%8A%D8%A9%E2%80%AC/item/885-%D8%AA%D8%B1%D8%A7%D8%AC%D8%B9-%D9%86%D9%88%D8%A7%D9%8A%D8%A7-%D8%A7%D9%84%D8%A5%D8%B3%D8%AA%D8%AB%D9%85%D8%A7%D8%B1-%D8%A8%D9%86%D8%B3%D8%A8%D8%A9-8-9.html" TargetMode="External"/><Relationship Id="rId13" Type="http://schemas.openxmlformats.org/officeDocument/2006/relationships/hyperlink" Target="http://pressecapbon.com/index.php/ar/%D8%A3%D8%AE%D8%A8%D8%A7%D8%B1-%D8%B1%D9%8A%D8%A7%D8%B6%D9%8A%D8%A9/item/1724-%D9%86%D8%AA%D8%A7%D8%A6%D8%AC-%D9%82%D8%B1%D8%B9%D8%A9-%D9%83%D8%A3%D8%B3-%D8%A7%D9%84%D8%B9%D8%A7%D9%84%D9%85-%D9%84%D9%84%D8%A3%D9%86%D8%AF%D9%8A%D8%A9.html" TargetMode="External"/><Relationship Id="rId18" Type="http://schemas.openxmlformats.org/officeDocument/2006/relationships/hyperlink" Target="http://pepiniere-selectplant.com/" TargetMode="External"/><Relationship Id="rId26" Type="http://schemas.openxmlformats.org/officeDocument/2006/relationships/control" Target="../activeX/activeX2.xml"/><Relationship Id="rId3" Type="http://schemas.openxmlformats.org/officeDocument/2006/relationships/hyperlink" Target="http://pressecapbon.com/index.php/ar/%D8%AD%D9%88%D8%A7%D8%AF%D8%AB-%D9%88-%D9%82%D8%B6%D8%A7%D9%8A%D8%A7/item/1730-%D9%86%D8%A7%D8%A8%D9%84-%D9%88%D9%81%D8%A7%D8%A9-%D8%B7%D8%A7%D9%84%D8%A8-%D8%A5%D8%AB%D8%B1-%D8%B3%D9%82%D9%88%D8%B7%D9%87-%D9%85%D9%86-%D8%A7%D9%84%D8%B7%D8%A7%D8%A8%D9%82-%D8%A7%D9%84%D8%AB%D8%A7%D9%86%D9%8A.html" TargetMode="External"/><Relationship Id="rId21" Type="http://schemas.openxmlformats.org/officeDocument/2006/relationships/hyperlink" Target="http://soridip.com/" TargetMode="External"/><Relationship Id="rId7" Type="http://schemas.openxmlformats.org/officeDocument/2006/relationships/hyperlink" Target="http://pressecapbon.com/index.php/ar/%D8%A3%D8%AE%D8%A8%D8%A7%D8%B1-%D8%B9%D8%A7%D9%84%D9%85%D9%8A%D8%A9/item/1726-%D8%B9%D8%A7%D8%AC%D9%84-%D8%A5%D8%B7%D9%84%D8%A7%D9%82-%D8%B3%D8%B1%D8%A7%D8%AD-%D8%B1%D8%A6%D9%8A%D8%B3-%D8%A7%D9%84%D9%88%D8%B2%D8%B1%D8%A7%D8%A1-%D8%A7%D9%84%D9%84%D9%8A%D8%A8%D9%8A.html" TargetMode="External"/><Relationship Id="rId12" Type="http://schemas.openxmlformats.org/officeDocument/2006/relationships/hyperlink" Target="http://pressecapbon.com/index.php/ar/%D8%A3%D8%AE%D8%A8%D8%A7%D8%B1-%D8%B1%D9%8A%D8%A7%D8%B6%D9%8A%D8%A9/item/1724-%D9%86%D8%AA%D8%A7%D8%A6%D8%AC-%D9%82%D8%B1%D8%B9%D8%A9-%D9%83%D8%A3%D8%B3-%D8%A7%D9%84%D8%B9%D8%A7%D9%84%D9%85-%D9%84%D9%84%D8%A3%D9%86%D8%AF%D9%8A%D8%A9.html" TargetMode="External"/><Relationship Id="rId17" Type="http://schemas.openxmlformats.org/officeDocument/2006/relationships/hyperlink" Target="http://socecap.com/" TargetMode="External"/><Relationship Id="rId25" Type="http://schemas.openxmlformats.org/officeDocument/2006/relationships/control" Target="../activeX/activeX1.xml"/><Relationship Id="rId2" Type="http://schemas.openxmlformats.org/officeDocument/2006/relationships/hyperlink" Target="http://pressecapbon.com/index.php/ar/%E2%80%AB-%D8%A3%D8%AE%D8%A8%D8%A7%D8%B1-%D9%88%D8%B7%D9%86%D9%8A%D8%A9%E2%80%AC/itemlist/user/317-%D8%B5%D9%88%D8%AA-%D8%A7%D9%84%D9%88%D8%B7%D9%86-%D8%A7%D9%84%D9%82%D8%A8%D9%84%D9%8A.html" TargetMode="External"/><Relationship Id="rId16" Type="http://schemas.openxmlformats.org/officeDocument/2006/relationships/hyperlink" Target="http://socecap.com/" TargetMode="External"/><Relationship Id="rId20" Type="http://schemas.openxmlformats.org/officeDocument/2006/relationships/hyperlink" Target="http://savol-tunisie.com/" TargetMode="External"/><Relationship Id="rId29" Type="http://schemas.openxmlformats.org/officeDocument/2006/relationships/control" Target="../activeX/activeX5.xml"/><Relationship Id="rId1" Type="http://schemas.openxmlformats.org/officeDocument/2006/relationships/hyperlink" Target="http://pressecapbon.com/index.php/ar/%E2%80%AB-%D8%A3%D8%AE%D8%A8%D8%A7%D8%B1-%D9%88%D8%B7%D9%86%D9%8A%D8%A9%E2%80%AC.html" TargetMode="External"/><Relationship Id="rId6" Type="http://schemas.openxmlformats.org/officeDocument/2006/relationships/hyperlink" Target="http://pressecapbon.com/index.php/ar/%E2%80%AB%D9%85%D8%AA%D9%81%D8%B1%D9%82%D8%A7%D8%AA%E2%80%AC/item/1727-%D8%B6%D8%A8%D8%B7-5-%D8%A3%D8%B7%D9%86%D8%A7%D9%86-%D9%85%D9%86-%D8%A7%D9%84%D8%B9%D8%A7%D8%AC-%D8%A7%D9%84%D9%85%D9%87%D8%B1%D8%A8-%D9%81%D9%8A-%D9%83%D9%8A%D9%86%D9%8A%D8%A7.html" TargetMode="External"/><Relationship Id="rId11" Type="http://schemas.openxmlformats.org/officeDocument/2006/relationships/hyperlink" Target="http://pressecapbon.com/index.php/ar/%D8%A3%D8%AE%D8%A8%D8%A7%D8%B1-%D8%B1%D9%8A%D8%A7%D8%B6%D9%8A%D8%A9/item/1725-%D8%A7%D9%84%D9%85%D9%86%D8%AA%D8%AE%D8%A8-%D8%A7%D9%84%D8%AA%D9%88%D9%86%D8%B3%D9%8A-%D9%8A%D9%81%D9%88%D8%B2-%D9%81%D9%8A-%D9%85%D8%A8%D8%A7%D8%B1%D8%A7%D8%A9-%D9%88%D8%AF%D9%8A%D8%A9-%D8%A3%D9%85%D8%A7%D9%85-%D8%A3%D9%85%D9%84-%D8%AD%D9%85%D8%A7%D9%85-%D8%B3%D9%88%D8%B3%D8%A9.html" TargetMode="External"/><Relationship Id="rId24" Type="http://schemas.openxmlformats.org/officeDocument/2006/relationships/vmlDrawing" Target="../drawings/vmlDrawing1.vml"/><Relationship Id="rId5" Type="http://schemas.openxmlformats.org/officeDocument/2006/relationships/hyperlink" Target="http://pressecapbon.com/index.php/ar/%E2%80%AB-%D8%A3%D8%AE%D8%A8%D8%A7%D8%B1-%D9%88%D8%B7%D9%86%D9%8A%D8%A9%E2%80%AC/item/1728-%D8%AD%D9%82%D9%8A%D9%82%D8%A9-%D8%A7%D9%84%D8%A7%D9%85%D8%B1%D8%A7%D8%B6-%D8%A7%D9%84%D8%B3%D8%A7%D8%B1%D9%8A%D8%A9-%D9%81%D9%8A-%D8%AA%D9%88%D9%86%D8%B3.html" TargetMode="External"/><Relationship Id="rId15" Type="http://schemas.openxmlformats.org/officeDocument/2006/relationships/hyperlink" Target="http://clinique-les-violettes.com/" TargetMode="External"/><Relationship Id="rId23" Type="http://schemas.openxmlformats.org/officeDocument/2006/relationships/drawing" Target="../drawings/drawing6.xml"/><Relationship Id="rId28" Type="http://schemas.openxmlformats.org/officeDocument/2006/relationships/control" Target="../activeX/activeX4.xml"/><Relationship Id="rId10" Type="http://schemas.openxmlformats.org/officeDocument/2006/relationships/hyperlink" Target="http://pressecapbon.com/index.php/ar/%D8%A3%D8%AE%D8%A8%D8%A7%D8%B1-%D8%B1%D9%8A%D8%A7%D8%B6%D9%8A%D8%A9/item/1725-%D8%A7%D9%84%D9%85%D9%86%D8%AA%D8%AE%D8%A8-%D8%A7%D9%84%D8%AA%D9%88%D9%86%D8%B3%D9%8A-%D9%8A%D9%81%D9%88%D8%B2-%D9%81%D9%8A-%D9%85%D8%A8%D8%A7%D8%B1%D8%A7%D8%A9-%D9%88%D8%AF%D9%8A%D8%A9-%D8%A3%D9%85%D8%A7%D9%85-%D8%A3%D9%85%D9%84-%D8%AD%D9%85%D8%A7%D9%85-%D8%B3%D9%88%D8%B3%D8%A9.html" TargetMode="External"/><Relationship Id="rId19" Type="http://schemas.openxmlformats.org/officeDocument/2006/relationships/hyperlink" Target="http://clinique-les-violettes.com/" TargetMode="External"/><Relationship Id="rId4" Type="http://schemas.openxmlformats.org/officeDocument/2006/relationships/hyperlink" Target="http://pressecapbon.com/index.php/ar/%D8%AD%D9%88%D8%A7%D8%AF%D8%AB-%D9%88-%D9%82%D8%B6%D8%A7%D9%8A%D8%A7/item/1729-%D8%A7%D9%84%D8%AD%D9%83%D9%85-%D8%A8%D8%A7%D9%84%D8%B3%D8%AC%D9%86-%D8%B9%D9%84%D9%89-%D8%A7%D9%84%D8%B7%D8%A7%D9%84%D8%A8%D8%A9-%D9%85%D8%B1%D9%88%D9%89-%D8%A7%D9%84%D8%AA%D9%8A-%D8%B4%D8%AA%D9%85%D8%AA-%D9%88%D8%B2%D9%8A%D8%B1%D8%A9-%D8%A7%D9%84%D9%85%D8%B1%D8%A3%D8%A9.html" TargetMode="External"/><Relationship Id="rId9" Type="http://schemas.openxmlformats.org/officeDocument/2006/relationships/hyperlink" Target="http://www.faboba.com/" TargetMode="External"/><Relationship Id="rId14" Type="http://schemas.openxmlformats.org/officeDocument/2006/relationships/hyperlink" Target="http://pepiniere-selectplant.com/" TargetMode="External"/><Relationship Id="rId22" Type="http://schemas.openxmlformats.org/officeDocument/2006/relationships/printerSettings" Target="../printerSettings/printerSettings4.bin"/><Relationship Id="rId27" Type="http://schemas.openxmlformats.org/officeDocument/2006/relationships/control" Target="../activeX/activeX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2:S132"/>
  <sheetViews>
    <sheetView workbookViewId="0">
      <selection activeCell="F113" sqref="F113"/>
    </sheetView>
  </sheetViews>
  <sheetFormatPr baseColWidth="10" defaultRowHeight="15"/>
  <cols>
    <col min="1" max="1" width="48.28515625" customWidth="1"/>
    <col min="2" max="2" width="15.85546875" customWidth="1"/>
    <col min="3" max="3" width="20.42578125" customWidth="1"/>
    <col min="4" max="4" width="15.85546875" customWidth="1"/>
    <col min="7" max="7" width="19.140625" customWidth="1"/>
    <col min="8" max="8" width="17.28515625" customWidth="1"/>
    <col min="9" max="9" width="18.85546875" customWidth="1"/>
    <col min="10" max="10" width="35.28515625" customWidth="1"/>
  </cols>
  <sheetData>
    <row r="2" spans="1:12" ht="21" customHeight="1">
      <c r="A2" s="119"/>
      <c r="B2" s="947" t="s">
        <v>164</v>
      </c>
      <c r="C2" s="947"/>
      <c r="D2" s="947"/>
      <c r="F2" s="948" t="s">
        <v>165</v>
      </c>
      <c r="G2" s="948"/>
      <c r="H2" s="948"/>
      <c r="I2" s="948"/>
    </row>
    <row r="3" spans="1:12" ht="6.75" customHeight="1">
      <c r="A3" s="119"/>
      <c r="B3" s="949"/>
      <c r="C3" s="949"/>
      <c r="D3" s="949"/>
      <c r="F3" s="950"/>
      <c r="G3" s="950"/>
      <c r="H3" s="950"/>
      <c r="I3" s="950"/>
    </row>
    <row r="4" spans="1:12" ht="23.25" customHeight="1">
      <c r="A4" s="120"/>
      <c r="B4" s="121" t="s">
        <v>373</v>
      </c>
      <c r="C4" s="121" t="s">
        <v>374</v>
      </c>
      <c r="D4" s="122" t="s">
        <v>166</v>
      </c>
      <c r="F4" s="123" t="s">
        <v>91</v>
      </c>
      <c r="G4" s="713" t="s">
        <v>375</v>
      </c>
      <c r="H4" s="713" t="s">
        <v>376</v>
      </c>
      <c r="I4" s="124"/>
    </row>
    <row r="5" spans="1:12" ht="13.5" customHeight="1">
      <c r="A5" s="259" t="s">
        <v>167</v>
      </c>
      <c r="B5" s="125"/>
      <c r="C5" s="126"/>
      <c r="D5" s="127"/>
      <c r="F5" s="128"/>
      <c r="G5" s="129"/>
      <c r="H5" s="129"/>
      <c r="I5" s="130" t="s">
        <v>168</v>
      </c>
    </row>
    <row r="6" spans="1:12" ht="18.75">
      <c r="A6" s="897" t="s">
        <v>169</v>
      </c>
      <c r="B6" s="898">
        <f>SUM(B7+B8+B9+B12)</f>
        <v>5095.4763800000001</v>
      </c>
      <c r="C6" s="898">
        <f>SUM(C7+C8+C9+C12)</f>
        <v>4732.2795800000004</v>
      </c>
      <c r="D6" s="899">
        <f>C6/B6-1</f>
        <v>-7.1278281541165667E-2</v>
      </c>
      <c r="E6" s="355"/>
      <c r="F6" s="906">
        <f>D6</f>
        <v>-7.1278281541165667E-2</v>
      </c>
      <c r="G6" s="907">
        <f>C6</f>
        <v>4732.2795800000004</v>
      </c>
      <c r="H6" s="907">
        <f>B6</f>
        <v>5095.4763800000001</v>
      </c>
      <c r="I6" s="908" t="s">
        <v>170</v>
      </c>
    </row>
    <row r="7" spans="1:12" ht="18.75">
      <c r="A7" s="131" t="s">
        <v>307</v>
      </c>
      <c r="B7" s="132">
        <v>2403.7673599999998</v>
      </c>
      <c r="C7" s="132">
        <v>2246.2429999999999</v>
      </c>
      <c r="D7" s="127">
        <f>C7/B7-1</f>
        <v>-6.5532281792860303E-2</v>
      </c>
      <c r="F7" s="133">
        <f>D7</f>
        <v>-6.5532281792860303E-2</v>
      </c>
      <c r="G7" s="134">
        <f>C7</f>
        <v>2246.2429999999999</v>
      </c>
      <c r="H7" s="134">
        <f>B7</f>
        <v>2403.7673599999998</v>
      </c>
      <c r="I7" s="130" t="s">
        <v>171</v>
      </c>
    </row>
    <row r="8" spans="1:12" ht="18.75">
      <c r="A8" s="131" t="s">
        <v>172</v>
      </c>
      <c r="B8" s="135">
        <v>114.3737</v>
      </c>
      <c r="C8" s="135">
        <v>158.13829000000001</v>
      </c>
      <c r="D8" s="127">
        <f t="shared" ref="D8:D16" si="0">C8/B8-1</f>
        <v>0.38264557323930259</v>
      </c>
      <c r="F8" s="133">
        <f>D8</f>
        <v>0.38264557323930259</v>
      </c>
      <c r="G8" s="134">
        <f>C8</f>
        <v>158.13829000000001</v>
      </c>
      <c r="H8" s="134">
        <f>B8</f>
        <v>114.3737</v>
      </c>
      <c r="I8" s="136" t="s">
        <v>173</v>
      </c>
    </row>
    <row r="9" spans="1:12" ht="18.75">
      <c r="A9" s="131" t="s">
        <v>174</v>
      </c>
      <c r="B9" s="132">
        <v>2556.04</v>
      </c>
      <c r="C9" s="132">
        <v>2302.5430000000001</v>
      </c>
      <c r="D9" s="127">
        <f>C9/B9-1</f>
        <v>-9.9175678001909184E-2</v>
      </c>
      <c r="F9" s="133">
        <f>D9</f>
        <v>-9.9175678001909184E-2</v>
      </c>
      <c r="G9" s="134">
        <f>C9</f>
        <v>2302.5430000000001</v>
      </c>
      <c r="H9" s="134">
        <f>B9</f>
        <v>2556.04</v>
      </c>
      <c r="I9" s="130" t="s">
        <v>175</v>
      </c>
    </row>
    <row r="10" spans="1:12" ht="18.75">
      <c r="A10" s="137" t="s">
        <v>157</v>
      </c>
      <c r="B10" s="132"/>
      <c r="C10" s="132"/>
      <c r="D10" s="127"/>
      <c r="F10" s="133"/>
      <c r="G10" s="134"/>
      <c r="H10" s="134"/>
      <c r="I10" s="136" t="s">
        <v>249</v>
      </c>
    </row>
    <row r="11" spans="1:12" ht="18.75">
      <c r="A11" s="137" t="s">
        <v>176</v>
      </c>
      <c r="B11" s="132">
        <v>697</v>
      </c>
      <c r="C11" s="132">
        <v>404.58</v>
      </c>
      <c r="D11" s="127">
        <f t="shared" si="0"/>
        <v>-0.41954088952654234</v>
      </c>
      <c r="F11" s="133">
        <f t="shared" ref="F11:F16" si="1">D11</f>
        <v>-0.41954088952654234</v>
      </c>
      <c r="G11" s="134">
        <f t="shared" ref="G11:G17" si="2">C11</f>
        <v>404.58</v>
      </c>
      <c r="H11" s="134">
        <f t="shared" ref="H11:H17" si="3">B11</f>
        <v>697</v>
      </c>
      <c r="I11" s="136" t="s">
        <v>177</v>
      </c>
    </row>
    <row r="12" spans="1:12" ht="18.75">
      <c r="A12" s="131" t="s">
        <v>178</v>
      </c>
      <c r="B12" s="132">
        <v>21.29532</v>
      </c>
      <c r="C12" s="132">
        <v>25.35529</v>
      </c>
      <c r="D12" s="127">
        <f t="shared" si="0"/>
        <v>0.19065080966146541</v>
      </c>
      <c r="F12" s="133">
        <f t="shared" si="1"/>
        <v>0.19065080966146541</v>
      </c>
      <c r="G12" s="134">
        <f t="shared" si="2"/>
        <v>25.35529</v>
      </c>
      <c r="H12" s="134">
        <f t="shared" si="3"/>
        <v>21.29532</v>
      </c>
      <c r="I12" s="138" t="s">
        <v>179</v>
      </c>
    </row>
    <row r="13" spans="1:12" ht="18.75">
      <c r="A13" s="903" t="s">
        <v>180</v>
      </c>
      <c r="B13" s="904">
        <f>SUM(B14:B16)</f>
        <v>6496.3364599999995</v>
      </c>
      <c r="C13" s="904">
        <f>SUM(C14:C16)</f>
        <v>6540.9855100000004</v>
      </c>
      <c r="D13" s="905">
        <f>C13/B13-1</f>
        <v>6.872958362750925E-3</v>
      </c>
      <c r="E13" s="139"/>
      <c r="F13" s="909">
        <f t="shared" si="1"/>
        <v>6.872958362750925E-3</v>
      </c>
      <c r="G13" s="910">
        <f t="shared" si="2"/>
        <v>6540.9855100000004</v>
      </c>
      <c r="H13" s="910">
        <f t="shared" si="3"/>
        <v>6496.3364599999995</v>
      </c>
      <c r="I13" s="911" t="s">
        <v>181</v>
      </c>
    </row>
    <row r="14" spans="1:12" ht="18.75">
      <c r="A14" s="131" t="s">
        <v>308</v>
      </c>
      <c r="B14" s="132">
        <v>2869.4611399999999</v>
      </c>
      <c r="C14" s="132">
        <v>2907.3232200000002</v>
      </c>
      <c r="D14" s="127">
        <f t="shared" si="0"/>
        <v>1.3194839780963363E-2</v>
      </c>
      <c r="E14" s="139"/>
      <c r="F14" s="133">
        <f t="shared" si="1"/>
        <v>1.3194839780963363E-2</v>
      </c>
      <c r="G14" s="134">
        <f t="shared" si="2"/>
        <v>2907.3232200000002</v>
      </c>
      <c r="H14" s="134">
        <f t="shared" si="3"/>
        <v>2869.4611399999999</v>
      </c>
      <c r="I14" s="130" t="s">
        <v>299</v>
      </c>
    </row>
    <row r="15" spans="1:12" ht="18.75">
      <c r="A15" s="131" t="s">
        <v>174</v>
      </c>
      <c r="B15" s="132">
        <v>3605.58</v>
      </c>
      <c r="C15" s="132">
        <v>3608.3069999999998</v>
      </c>
      <c r="D15" s="127">
        <f t="shared" si="0"/>
        <v>7.5632769207722994E-4</v>
      </c>
      <c r="F15" s="133">
        <f t="shared" si="1"/>
        <v>7.5632769207722994E-4</v>
      </c>
      <c r="G15" s="134">
        <f t="shared" si="2"/>
        <v>3608.3069999999998</v>
      </c>
      <c r="H15" s="134">
        <f t="shared" si="3"/>
        <v>3605.58</v>
      </c>
      <c r="I15" s="130" t="s">
        <v>175</v>
      </c>
    </row>
    <row r="16" spans="1:12" ht="18.75">
      <c r="A16" s="131" t="s">
        <v>182</v>
      </c>
      <c r="B16" s="132">
        <v>21.29532</v>
      </c>
      <c r="C16" s="132">
        <v>25.35529</v>
      </c>
      <c r="D16" s="127">
        <f t="shared" si="0"/>
        <v>0.19065080966146541</v>
      </c>
      <c r="F16" s="133">
        <f t="shared" si="1"/>
        <v>0.19065080966146541</v>
      </c>
      <c r="G16" s="134">
        <f t="shared" si="2"/>
        <v>25.35529</v>
      </c>
      <c r="H16" s="134">
        <f t="shared" si="3"/>
        <v>21.29532</v>
      </c>
      <c r="I16" s="138" t="s">
        <v>179</v>
      </c>
      <c r="L16">
        <f>1202/933.8-1</f>
        <v>0.28721353608909839</v>
      </c>
    </row>
    <row r="17" spans="1:19" ht="18.75">
      <c r="A17" s="900" t="s">
        <v>183</v>
      </c>
      <c r="B17" s="901">
        <f>B6-B13</f>
        <v>-1400.8600799999995</v>
      </c>
      <c r="C17" s="901">
        <f>C6-C13</f>
        <v>-1808.7059300000001</v>
      </c>
      <c r="D17" s="902">
        <f>C17/B17-1</f>
        <v>0.29113960474910572</v>
      </c>
      <c r="E17" s="117"/>
      <c r="F17" s="520">
        <f>G17/H17-1</f>
        <v>0.29113960474910572</v>
      </c>
      <c r="G17" s="519">
        <f t="shared" si="2"/>
        <v>-1808.7059300000001</v>
      </c>
      <c r="H17" s="519">
        <f t="shared" si="3"/>
        <v>-1400.8600799999995</v>
      </c>
      <c r="I17" s="341" t="s">
        <v>184</v>
      </c>
    </row>
    <row r="18" spans="1:19" ht="15.75">
      <c r="A18" s="951"/>
      <c r="B18" s="951"/>
      <c r="C18" s="951"/>
      <c r="D18" s="951"/>
      <c r="F18" s="1"/>
      <c r="G18" s="1"/>
      <c r="H18" s="140"/>
      <c r="I18" s="141"/>
      <c r="M18" s="1"/>
      <c r="N18" s="140"/>
      <c r="O18" s="141"/>
    </row>
    <row r="19" spans="1:19" ht="21">
      <c r="A19" s="112"/>
      <c r="B19" s="112"/>
      <c r="C19" s="367"/>
      <c r="D19" s="112"/>
      <c r="E19" s="107"/>
      <c r="G19" s="107"/>
      <c r="H19" s="107"/>
      <c r="I19" s="107"/>
      <c r="J19" s="19" t="s">
        <v>297</v>
      </c>
      <c r="M19" s="19" t="s">
        <v>169</v>
      </c>
      <c r="N19" s="107"/>
      <c r="O19" s="107"/>
    </row>
    <row r="20" spans="1:19" ht="18">
      <c r="A20" s="112"/>
      <c r="B20" s="112"/>
      <c r="C20" s="142"/>
      <c r="D20" s="112"/>
      <c r="G20" s="143"/>
      <c r="I20" s="114"/>
      <c r="M20" s="143"/>
      <c r="O20" s="114"/>
    </row>
    <row r="25" spans="1:19" ht="22.5">
      <c r="A25" s="946" t="s">
        <v>185</v>
      </c>
      <c r="B25" s="946"/>
      <c r="C25" s="946"/>
      <c r="D25" s="946"/>
    </row>
    <row r="26" spans="1:19">
      <c r="A26" s="144"/>
      <c r="B26" s="144"/>
      <c r="C26" s="144"/>
      <c r="D26" s="1"/>
    </row>
    <row r="27" spans="1:19" ht="49.5">
      <c r="A27" s="145"/>
      <c r="B27" s="223" t="s">
        <v>377</v>
      </c>
      <c r="C27" s="223" t="s">
        <v>233</v>
      </c>
      <c r="D27" s="146" t="s">
        <v>186</v>
      </c>
    </row>
    <row r="28" spans="1:19" ht="29.25" customHeight="1">
      <c r="A28" s="368" t="s">
        <v>372</v>
      </c>
      <c r="B28" s="369">
        <v>38862</v>
      </c>
      <c r="C28" s="369">
        <v>67000</v>
      </c>
      <c r="D28" s="224">
        <f>B28/C28</f>
        <v>0.58002985074626867</v>
      </c>
      <c r="S28">
        <v>1</v>
      </c>
    </row>
    <row r="29" spans="1:19" ht="6.75" customHeight="1">
      <c r="A29" s="138"/>
      <c r="B29" s="370"/>
      <c r="C29" s="370"/>
      <c r="D29" s="371"/>
      <c r="J29" s="19" t="s">
        <v>298</v>
      </c>
      <c r="M29" s="19" t="s">
        <v>180</v>
      </c>
    </row>
    <row r="30" spans="1:19" ht="11.25" customHeight="1">
      <c r="A30" s="715"/>
      <c r="B30" s="716"/>
      <c r="C30" s="716"/>
      <c r="D30" s="717"/>
    </row>
    <row r="45" ht="20.25" customHeight="1"/>
    <row r="78" spans="1:4" ht="19.5" customHeight="1"/>
    <row r="79" spans="1:4" ht="27" customHeight="1"/>
    <row r="80" spans="1:4" s="1" customFormat="1">
      <c r="A80"/>
      <c r="B80"/>
      <c r="C80"/>
      <c r="D80"/>
    </row>
    <row r="85" spans="1:12" ht="22.5" customHeight="1">
      <c r="E85" s="157"/>
      <c r="F85" s="157"/>
      <c r="G85" s="157"/>
      <c r="H85" s="157"/>
      <c r="I85" s="157"/>
      <c r="J85" s="157"/>
      <c r="K85" s="157"/>
      <c r="L85" s="157"/>
    </row>
    <row r="86" spans="1:12">
      <c r="A86" s="154"/>
      <c r="B86" s="154"/>
      <c r="C86" s="277"/>
      <c r="D86" s="154"/>
    </row>
    <row r="90" spans="1:12" ht="22.5" customHeight="1">
      <c r="E90" s="157"/>
      <c r="F90" s="157"/>
      <c r="G90" s="157"/>
      <c r="H90" s="157"/>
      <c r="I90" s="157"/>
      <c r="J90" s="157"/>
      <c r="K90" s="157"/>
      <c r="L90" s="157"/>
    </row>
    <row r="91" spans="1:12">
      <c r="A91" s="154"/>
      <c r="B91" s="154"/>
      <c r="C91" s="277"/>
      <c r="D91" s="154"/>
    </row>
    <row r="94" spans="1:12" ht="18.75">
      <c r="E94" s="149"/>
    </row>
    <row r="95" spans="1:12" ht="18.75">
      <c r="E95" s="149"/>
    </row>
    <row r="96" spans="1:12" ht="18.75">
      <c r="E96" s="149"/>
    </row>
    <row r="97" spans="5:7" ht="18.75">
      <c r="E97" s="149"/>
    </row>
    <row r="98" spans="5:7" ht="18.75">
      <c r="E98" s="149"/>
    </row>
    <row r="99" spans="5:7" ht="18.75">
      <c r="E99" s="149"/>
    </row>
    <row r="100" spans="5:7" ht="18.75">
      <c r="E100" s="149"/>
    </row>
    <row r="101" spans="5:7" ht="18.75">
      <c r="E101" s="149"/>
    </row>
    <row r="102" spans="5:7" ht="18.75">
      <c r="E102" s="149"/>
    </row>
    <row r="103" spans="5:7" ht="18.75">
      <c r="E103" s="149"/>
    </row>
    <row r="104" spans="5:7" ht="18.75">
      <c r="E104" s="149"/>
    </row>
    <row r="105" spans="5:7" ht="18.75">
      <c r="E105" s="149"/>
    </row>
    <row r="106" spans="5:7" ht="18.75">
      <c r="E106" s="149"/>
    </row>
    <row r="107" spans="5:7" ht="18.75">
      <c r="E107" s="149"/>
    </row>
    <row r="108" spans="5:7" ht="13.5" customHeight="1">
      <c r="E108" s="147"/>
    </row>
    <row r="109" spans="5:7" ht="18.75">
      <c r="E109" s="150"/>
      <c r="G109" s="158"/>
    </row>
    <row r="110" spans="5:7" ht="18.75">
      <c r="E110" s="151"/>
    </row>
    <row r="111" spans="5:7" ht="24" customHeight="1">
      <c r="E111" s="150"/>
    </row>
    <row r="112" spans="5:7" ht="18.75" customHeight="1">
      <c r="E112" s="152"/>
    </row>
    <row r="132" ht="21" customHeight="1"/>
  </sheetData>
  <mergeCells count="6">
    <mergeCell ref="A25:D25"/>
    <mergeCell ref="B2:D2"/>
    <mergeCell ref="F2:I2"/>
    <mergeCell ref="B3:D3"/>
    <mergeCell ref="F3:I3"/>
    <mergeCell ref="A18:D18"/>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tabColor rgb="FF7030A0"/>
  </sheetPr>
  <dimension ref="C1:X40"/>
  <sheetViews>
    <sheetView topLeftCell="A3" workbookViewId="0">
      <selection activeCell="L6" sqref="L6"/>
    </sheetView>
  </sheetViews>
  <sheetFormatPr baseColWidth="10" defaultRowHeight="15"/>
  <cols>
    <col min="3" max="3" width="37.42578125" customWidth="1"/>
    <col min="4" max="7" width="13.5703125" customWidth="1"/>
    <col min="11" max="13" width="14.85546875" customWidth="1"/>
    <col min="14" max="14" width="22.28515625" customWidth="1"/>
    <col min="15" max="16" width="15.28515625" customWidth="1"/>
    <col min="17" max="17" width="29" customWidth="1"/>
    <col min="18" max="18" width="34.42578125" customWidth="1"/>
  </cols>
  <sheetData>
    <row r="1" spans="3:24">
      <c r="Q1" s="1"/>
    </row>
    <row r="2" spans="3:24" ht="18.75">
      <c r="N2" s="928" t="s">
        <v>457</v>
      </c>
      <c r="O2" s="928" t="s">
        <v>493</v>
      </c>
      <c r="P2" s="928" t="s">
        <v>491</v>
      </c>
      <c r="Q2" s="1"/>
    </row>
    <row r="3" spans="3:24" ht="19.5" customHeight="1">
      <c r="N3" s="931">
        <v>1370</v>
      </c>
      <c r="O3" s="931">
        <v>1222.0999999999999</v>
      </c>
      <c r="P3" s="931">
        <v>1493.8</v>
      </c>
      <c r="Q3" s="935" t="s">
        <v>495</v>
      </c>
    </row>
    <row r="4" spans="3:24" ht="18.75">
      <c r="N4" s="932"/>
      <c r="O4" s="933"/>
      <c r="P4" s="933"/>
      <c r="Q4" s="929" t="s">
        <v>494</v>
      </c>
    </row>
    <row r="5" spans="3:24" ht="18.75">
      <c r="N5" s="934">
        <v>355.6</v>
      </c>
      <c r="O5" s="934">
        <v>340</v>
      </c>
      <c r="P5" s="934">
        <v>370.8</v>
      </c>
      <c r="Q5" s="930" t="s">
        <v>156</v>
      </c>
    </row>
    <row r="6" spans="3:24" ht="34.5" customHeight="1" thickBot="1">
      <c r="D6" s="1106" t="s">
        <v>342</v>
      </c>
      <c r="E6" s="1106"/>
      <c r="F6" s="1106"/>
      <c r="G6" s="1106"/>
      <c r="H6" s="1106"/>
      <c r="I6" s="1106"/>
      <c r="J6" s="1106"/>
      <c r="N6" s="934">
        <v>820</v>
      </c>
      <c r="O6" s="934">
        <v>690</v>
      </c>
      <c r="P6" s="934">
        <v>930</v>
      </c>
      <c r="Q6" s="930" t="s">
        <v>153</v>
      </c>
    </row>
    <row r="7" spans="3:24" ht="28.5" customHeight="1" thickTop="1" thickBot="1">
      <c r="D7" s="1102" t="s">
        <v>489</v>
      </c>
      <c r="E7" s="1103"/>
      <c r="F7" s="1103"/>
      <c r="G7" s="1103"/>
      <c r="H7" s="1104" t="s">
        <v>83</v>
      </c>
      <c r="I7" s="1105"/>
      <c r="J7" s="1105"/>
    </row>
    <row r="8" spans="3:24" ht="20.25" thickTop="1" thickBot="1">
      <c r="C8" s="603"/>
      <c r="D8" s="163">
        <v>2010</v>
      </c>
      <c r="E8" s="163">
        <v>2011</v>
      </c>
      <c r="F8" s="163">
        <v>2012</v>
      </c>
      <c r="G8" s="163">
        <v>2013</v>
      </c>
      <c r="H8" s="171" t="s">
        <v>187</v>
      </c>
      <c r="I8" s="171" t="s">
        <v>229</v>
      </c>
      <c r="J8" s="171" t="s">
        <v>230</v>
      </c>
      <c r="M8" s="60"/>
      <c r="N8" s="920" t="s">
        <v>389</v>
      </c>
      <c r="O8" s="920" t="s">
        <v>490</v>
      </c>
      <c r="P8" s="920" t="s">
        <v>390</v>
      </c>
      <c r="Q8" s="920" t="s">
        <v>391</v>
      </c>
      <c r="R8" s="60"/>
      <c r="S8" s="115" t="s">
        <v>161</v>
      </c>
      <c r="T8" s="115" t="s">
        <v>160</v>
      </c>
      <c r="U8" s="115" t="s">
        <v>162</v>
      </c>
      <c r="V8" s="60"/>
      <c r="W8" s="60"/>
      <c r="X8" s="33"/>
    </row>
    <row r="9" spans="3:24" ht="29.25" customHeight="1" thickTop="1">
      <c r="C9" s="604" t="s">
        <v>154</v>
      </c>
      <c r="D9" s="605">
        <v>1494</v>
      </c>
      <c r="E9" s="605">
        <v>1171</v>
      </c>
      <c r="F9" s="606">
        <v>1222</v>
      </c>
      <c r="G9" s="607">
        <v>1370</v>
      </c>
      <c r="H9" s="922">
        <f>G9/F9-1</f>
        <v>0.12111292962356801</v>
      </c>
      <c r="I9" s="922">
        <f>G9/E9-1</f>
        <v>0.16994022203245085</v>
      </c>
      <c r="J9" s="924">
        <f>G9/D9-1</f>
        <v>-8.2998661311914357E-2</v>
      </c>
      <c r="M9" s="60" t="s">
        <v>155</v>
      </c>
      <c r="N9" s="164">
        <f t="shared" ref="N9:Q10" si="0">D11</f>
        <v>370.8</v>
      </c>
      <c r="O9" s="164">
        <f t="shared" si="0"/>
        <v>270.7</v>
      </c>
      <c r="P9" s="164">
        <f t="shared" si="0"/>
        <v>340</v>
      </c>
      <c r="Q9" s="164">
        <f t="shared" si="0"/>
        <v>355.6</v>
      </c>
      <c r="S9" s="109">
        <v>181.35</v>
      </c>
      <c r="T9" s="109">
        <v>212</v>
      </c>
      <c r="U9" s="110">
        <v>178.5</v>
      </c>
      <c r="V9" s="60"/>
      <c r="W9" s="112"/>
    </row>
    <row r="10" spans="3:24" ht="19.5" thickBot="1">
      <c r="C10" s="170" t="s">
        <v>157</v>
      </c>
      <c r="D10" s="167"/>
      <c r="E10" s="167"/>
      <c r="F10" s="168"/>
      <c r="G10" s="169"/>
      <c r="H10" s="204"/>
      <c r="I10" s="204"/>
      <c r="J10" s="925"/>
      <c r="M10" s="60" t="s">
        <v>158</v>
      </c>
      <c r="N10" s="161">
        <f t="shared" si="0"/>
        <v>930</v>
      </c>
      <c r="O10" s="161">
        <f t="shared" si="0"/>
        <v>760</v>
      </c>
      <c r="P10" s="161">
        <f t="shared" si="0"/>
        <v>690</v>
      </c>
      <c r="Q10" s="161">
        <f t="shared" si="0"/>
        <v>820</v>
      </c>
      <c r="S10" s="111">
        <v>360</v>
      </c>
      <c r="T10" s="111">
        <v>408</v>
      </c>
      <c r="U10" s="111">
        <v>480</v>
      </c>
      <c r="V10" s="60"/>
      <c r="W10" s="112"/>
    </row>
    <row r="11" spans="3:24" ht="19.5" thickTop="1">
      <c r="C11" s="104" t="s">
        <v>159</v>
      </c>
      <c r="D11" s="164">
        <v>370.8</v>
      </c>
      <c r="E11" s="165">
        <v>270.7</v>
      </c>
      <c r="F11" s="162">
        <v>340</v>
      </c>
      <c r="G11" s="160">
        <v>355.6</v>
      </c>
      <c r="H11" s="356">
        <f>$G$11/F11-1</f>
        <v>4.5882352941176485E-2</v>
      </c>
      <c r="I11" s="356">
        <v>0.313</v>
      </c>
      <c r="J11" s="926">
        <f>$G$11/D11-1</f>
        <v>-4.0992448759438971E-2</v>
      </c>
      <c r="M11" s="60" t="s">
        <v>343</v>
      </c>
      <c r="N11" s="159">
        <f>D9</f>
        <v>1494</v>
      </c>
      <c r="O11" s="159">
        <f>E9</f>
        <v>1171</v>
      </c>
      <c r="P11" s="159">
        <f>F9</f>
        <v>1222</v>
      </c>
      <c r="Q11" s="159">
        <f>G9</f>
        <v>1370</v>
      </c>
      <c r="S11" s="108">
        <v>687.06</v>
      </c>
      <c r="T11" s="108">
        <v>809.4</v>
      </c>
      <c r="U11" s="108">
        <v>792.2</v>
      </c>
      <c r="V11" s="60"/>
      <c r="W11" s="112"/>
      <c r="X11" s="105"/>
    </row>
    <row r="12" spans="3:24" ht="16.5" thickBot="1">
      <c r="C12" s="106" t="s">
        <v>158</v>
      </c>
      <c r="D12" s="161">
        <v>930</v>
      </c>
      <c r="E12" s="161">
        <v>760</v>
      </c>
      <c r="F12" s="166">
        <v>690</v>
      </c>
      <c r="G12" s="166">
        <v>820</v>
      </c>
      <c r="H12" s="923">
        <f>$G$12/F12-1</f>
        <v>0.18840579710144922</v>
      </c>
      <c r="I12" s="923">
        <f>$G$12/E12-1</f>
        <v>7.8947368421052655E-2</v>
      </c>
      <c r="J12" s="927">
        <f>$G$12/D12-1</f>
        <v>-0.11827956989247312</v>
      </c>
      <c r="K12" s="266"/>
      <c r="L12" s="107"/>
      <c r="M12" s="107"/>
      <c r="N12" s="107"/>
      <c r="O12" s="107"/>
      <c r="P12" s="921"/>
      <c r="Q12" s="107"/>
    </row>
    <row r="13" spans="3:24" ht="15.75" thickTop="1">
      <c r="C13" t="s">
        <v>158</v>
      </c>
      <c r="D13" s="117">
        <f t="shared" ref="D13:F13" si="1">D12/D9</f>
        <v>0.6224899598393574</v>
      </c>
      <c r="E13" s="117">
        <f t="shared" si="1"/>
        <v>0.6490179333902647</v>
      </c>
      <c r="F13" s="117">
        <f t="shared" si="1"/>
        <v>0.56464811783960722</v>
      </c>
      <c r="G13" s="117">
        <f>G12/G9</f>
        <v>0.59854014598540151</v>
      </c>
      <c r="H13" s="117"/>
      <c r="L13" s="107"/>
      <c r="M13" s="107"/>
      <c r="N13" s="107" t="s">
        <v>491</v>
      </c>
      <c r="O13" s="107" t="s">
        <v>492</v>
      </c>
      <c r="P13" s="107" t="s">
        <v>493</v>
      </c>
      <c r="Q13" s="107" t="s">
        <v>457</v>
      </c>
    </row>
    <row r="14" spans="3:24" ht="18">
      <c r="C14" t="s">
        <v>159</v>
      </c>
      <c r="D14" s="117">
        <f>D11/D9</f>
        <v>0.24819277108433735</v>
      </c>
      <c r="E14" s="117">
        <f t="shared" ref="E14:G14" si="2">E11/E9</f>
        <v>0.23116994022203244</v>
      </c>
      <c r="F14" s="117">
        <f t="shared" si="2"/>
        <v>0.27823240589198034</v>
      </c>
      <c r="G14" s="117">
        <f t="shared" si="2"/>
        <v>0.25956204379562048</v>
      </c>
      <c r="H14" s="117"/>
      <c r="M14" s="114" t="s">
        <v>156</v>
      </c>
      <c r="N14" s="164">
        <f t="shared" ref="N14:Q16" si="3">N9</f>
        <v>370.8</v>
      </c>
      <c r="O14" s="164">
        <f t="shared" si="3"/>
        <v>270.7</v>
      </c>
      <c r="P14" s="164">
        <f t="shared" si="3"/>
        <v>340</v>
      </c>
      <c r="Q14" s="164">
        <f t="shared" si="3"/>
        <v>355.6</v>
      </c>
    </row>
    <row r="15" spans="3:24" ht="18.75" thickBot="1">
      <c r="D15" s="117">
        <f>SUM(D13:D14)</f>
        <v>0.87068273092369475</v>
      </c>
      <c r="E15" s="117">
        <f t="shared" ref="E15:G15" si="4">SUM(E13:E14)</f>
        <v>0.88018787361229711</v>
      </c>
      <c r="F15" s="117">
        <f t="shared" si="4"/>
        <v>0.84288052373158751</v>
      </c>
      <c r="G15" s="117">
        <f t="shared" si="4"/>
        <v>0.85810218978102193</v>
      </c>
      <c r="H15" s="117"/>
      <c r="M15" s="114" t="s">
        <v>153</v>
      </c>
      <c r="N15" s="161">
        <f t="shared" si="3"/>
        <v>930</v>
      </c>
      <c r="O15" s="161">
        <f t="shared" si="3"/>
        <v>760</v>
      </c>
      <c r="P15" s="161">
        <f t="shared" si="3"/>
        <v>690</v>
      </c>
      <c r="Q15" s="161">
        <f t="shared" si="3"/>
        <v>820</v>
      </c>
    </row>
    <row r="16" spans="3:24" ht="19.5" thickTop="1">
      <c r="M16" s="114" t="s">
        <v>344</v>
      </c>
      <c r="N16" s="159">
        <f t="shared" si="3"/>
        <v>1494</v>
      </c>
      <c r="O16" s="159">
        <f t="shared" si="3"/>
        <v>1171</v>
      </c>
      <c r="P16" s="159">
        <f t="shared" si="3"/>
        <v>1222</v>
      </c>
      <c r="Q16" s="159">
        <f t="shared" si="3"/>
        <v>1370</v>
      </c>
    </row>
    <row r="28" spans="19:20" ht="18">
      <c r="S28" s="113"/>
      <c r="T28" s="113"/>
    </row>
    <row r="29" spans="19:20" ht="18">
      <c r="S29" s="113"/>
      <c r="T29" s="113"/>
    </row>
    <row r="38" spans="11:11">
      <c r="K38" s="287"/>
    </row>
    <row r="39" spans="11:11">
      <c r="K39" s="287"/>
    </row>
    <row r="40" spans="11:11">
      <c r="K40" s="287"/>
    </row>
  </sheetData>
  <mergeCells count="3">
    <mergeCell ref="D7:G7"/>
    <mergeCell ref="H7:J7"/>
    <mergeCell ref="D6:J6"/>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sheetPr>
    <tabColor rgb="FF7030A0"/>
  </sheetPr>
  <dimension ref="B5:L33"/>
  <sheetViews>
    <sheetView tabSelected="1" topLeftCell="A3" workbookViewId="0">
      <selection activeCell="I20" sqref="I20"/>
    </sheetView>
  </sheetViews>
  <sheetFormatPr baseColWidth="10" defaultRowHeight="15"/>
  <cols>
    <col min="2" max="2" width="46.5703125" customWidth="1"/>
    <col min="3" max="3" width="16.85546875" customWidth="1"/>
    <col min="4" max="4" width="18.28515625" customWidth="1"/>
    <col min="5" max="5" width="16.7109375" customWidth="1"/>
    <col min="12" max="12" width="16.5703125" customWidth="1"/>
    <col min="15" max="15" width="18.85546875" customWidth="1"/>
  </cols>
  <sheetData>
    <row r="5" spans="2:12" ht="25.5">
      <c r="B5" s="1107" t="s">
        <v>234</v>
      </c>
      <c r="C5" s="1107"/>
      <c r="D5" s="1107"/>
      <c r="E5" s="1107"/>
      <c r="F5" s="1107"/>
      <c r="G5" s="1107"/>
      <c r="H5" s="1107"/>
      <c r="I5" s="1107"/>
      <c r="J5" s="1107"/>
      <c r="K5" s="1107"/>
      <c r="L5" s="226"/>
    </row>
    <row r="6" spans="2:12" ht="1.5" customHeight="1">
      <c r="B6" s="227"/>
      <c r="C6" s="227"/>
      <c r="D6" s="227"/>
      <c r="E6" s="227"/>
      <c r="F6" s="227"/>
      <c r="G6" s="227"/>
      <c r="H6" s="227"/>
      <c r="I6" s="227"/>
      <c r="J6" s="227"/>
      <c r="K6" s="227"/>
      <c r="L6" s="226"/>
    </row>
    <row r="7" spans="2:12" ht="15.75" thickBot="1">
      <c r="B7" s="144"/>
      <c r="C7" s="144"/>
      <c r="D7" s="144"/>
      <c r="E7" s="144"/>
      <c r="F7" s="144"/>
      <c r="G7" s="144"/>
      <c r="H7" s="144"/>
      <c r="I7" s="144"/>
      <c r="J7" s="144"/>
      <c r="K7" s="144"/>
    </row>
    <row r="8" spans="2:12" ht="41.25" thickBot="1">
      <c r="B8" s="228"/>
      <c r="C8" s="228">
        <v>2004</v>
      </c>
      <c r="D8" s="228">
        <v>2005</v>
      </c>
      <c r="E8" s="228">
        <v>2006</v>
      </c>
      <c r="F8" s="228">
        <v>2007</v>
      </c>
      <c r="G8" s="228">
        <v>2008</v>
      </c>
      <c r="H8" s="229">
        <v>2009</v>
      </c>
      <c r="I8" s="229">
        <v>2010</v>
      </c>
      <c r="J8" s="229">
        <v>2011</v>
      </c>
      <c r="K8" s="229">
        <v>2012</v>
      </c>
      <c r="L8" s="229" t="s">
        <v>460</v>
      </c>
    </row>
    <row r="9" spans="2:12" ht="45.75" customHeight="1" thickBot="1">
      <c r="B9" s="230" t="s">
        <v>235</v>
      </c>
      <c r="C9" s="231">
        <v>342</v>
      </c>
      <c r="D9" s="231">
        <v>518</v>
      </c>
      <c r="E9" s="231">
        <v>931</v>
      </c>
      <c r="F9" s="231">
        <v>1187</v>
      </c>
      <c r="G9" s="231">
        <v>1912</v>
      </c>
      <c r="H9" s="231">
        <v>2064</v>
      </c>
      <c r="I9" s="231">
        <v>2712</v>
      </c>
      <c r="J9" s="231">
        <v>1763</v>
      </c>
      <c r="K9" s="231">
        <v>1792</v>
      </c>
      <c r="L9" s="231">
        <v>1239</v>
      </c>
    </row>
    <row r="10" spans="2:12" ht="21" thickBot="1">
      <c r="B10" s="228" t="s">
        <v>236</v>
      </c>
      <c r="C10" s="232">
        <v>300</v>
      </c>
      <c r="D10" s="232">
        <v>402</v>
      </c>
      <c r="E10" s="232">
        <v>605</v>
      </c>
      <c r="F10" s="232">
        <v>833</v>
      </c>
      <c r="G10" s="232">
        <v>1373</v>
      </c>
      <c r="H10" s="232">
        <v>1586</v>
      </c>
      <c r="I10" s="232">
        <v>1622</v>
      </c>
      <c r="J10" s="232">
        <v>825</v>
      </c>
      <c r="K10" s="232">
        <v>981</v>
      </c>
      <c r="L10" s="232">
        <v>661</v>
      </c>
    </row>
    <row r="11" spans="2:12" ht="29.25" customHeight="1" thickBot="1">
      <c r="B11" s="233" t="s">
        <v>237</v>
      </c>
      <c r="C11" s="231" t="s">
        <v>0</v>
      </c>
      <c r="D11" s="231">
        <v>34</v>
      </c>
      <c r="E11" s="231">
        <v>44</v>
      </c>
      <c r="F11" s="231">
        <v>103</v>
      </c>
      <c r="G11" s="231">
        <v>157</v>
      </c>
      <c r="H11" s="231">
        <v>95</v>
      </c>
      <c r="I11" s="231" t="s">
        <v>0</v>
      </c>
      <c r="J11" s="231" t="s">
        <v>0</v>
      </c>
      <c r="K11" s="231" t="s">
        <v>0</v>
      </c>
      <c r="L11" s="231" t="s">
        <v>0</v>
      </c>
    </row>
    <row r="12" spans="2:12" ht="21" thickBot="1">
      <c r="B12" s="228" t="s">
        <v>238</v>
      </c>
      <c r="C12" s="232">
        <v>6</v>
      </c>
      <c r="D12" s="232">
        <v>16</v>
      </c>
      <c r="E12" s="232">
        <v>21</v>
      </c>
      <c r="F12" s="232">
        <v>27</v>
      </c>
      <c r="G12" s="232">
        <v>40</v>
      </c>
      <c r="H12" s="232">
        <v>54</v>
      </c>
      <c r="I12" s="232">
        <v>81</v>
      </c>
      <c r="J12" s="232">
        <v>78</v>
      </c>
      <c r="K12" s="232">
        <v>95</v>
      </c>
      <c r="L12" s="232">
        <v>65</v>
      </c>
    </row>
    <row r="13" spans="2:12" ht="12.75" customHeight="1" thickBot="1">
      <c r="B13" s="234"/>
      <c r="C13" s="235"/>
      <c r="D13" s="235"/>
      <c r="E13" s="235"/>
      <c r="F13" s="235"/>
      <c r="G13" s="235"/>
      <c r="H13" s="235"/>
      <c r="I13" s="235"/>
      <c r="J13" s="235"/>
      <c r="K13" s="235"/>
      <c r="L13" s="236"/>
    </row>
    <row r="14" spans="2:12" ht="21" thickBot="1">
      <c r="B14" s="233" t="s">
        <v>239</v>
      </c>
      <c r="C14" s="231">
        <v>34</v>
      </c>
      <c r="D14" s="231">
        <v>61</v>
      </c>
      <c r="E14" s="231">
        <v>82</v>
      </c>
      <c r="F14" s="231">
        <v>106</v>
      </c>
      <c r="G14" s="231">
        <v>160</v>
      </c>
      <c r="H14" s="231">
        <v>194</v>
      </c>
      <c r="I14" s="231">
        <v>202</v>
      </c>
      <c r="J14" s="231">
        <v>192</v>
      </c>
      <c r="K14" s="231">
        <v>179</v>
      </c>
      <c r="L14" s="231">
        <v>185</v>
      </c>
    </row>
    <row r="15" spans="2:12">
      <c r="B15" s="144"/>
      <c r="C15" s="144"/>
      <c r="D15" s="144"/>
      <c r="E15" s="144"/>
      <c r="F15" s="144"/>
      <c r="G15" s="144"/>
      <c r="H15" s="144"/>
      <c r="I15" s="144"/>
      <c r="J15" s="144"/>
      <c r="K15" s="144"/>
    </row>
    <row r="16" spans="2:12">
      <c r="B16" s="1108"/>
      <c r="C16" s="1109"/>
      <c r="D16" s="1109"/>
      <c r="E16" s="1109"/>
      <c r="F16" s="1109"/>
      <c r="G16" s="1109"/>
      <c r="H16" s="1109"/>
      <c r="I16" s="1109"/>
      <c r="J16" s="1109"/>
      <c r="K16" s="1109"/>
    </row>
    <row r="18" spans="2:7">
      <c r="D18" s="237"/>
    </row>
    <row r="20" spans="2:7" ht="21">
      <c r="B20" s="1112" t="s">
        <v>240</v>
      </c>
      <c r="C20" s="1112"/>
      <c r="D20" s="1112"/>
      <c r="E20" s="1112"/>
      <c r="F20" s="1112"/>
      <c r="G20" s="1112"/>
    </row>
    <row r="21" spans="2:7">
      <c r="B21" s="238"/>
      <c r="C21" s="238"/>
      <c r="D21" s="238"/>
      <c r="E21" s="238"/>
      <c r="F21" s="238"/>
    </row>
    <row r="22" spans="2:7" ht="18.75">
      <c r="B22" s="678"/>
      <c r="C22" s="677" t="s">
        <v>461</v>
      </c>
      <c r="D22" s="677" t="s">
        <v>462</v>
      </c>
      <c r="E22" s="677" t="s">
        <v>463</v>
      </c>
      <c r="F22" s="1110" t="s">
        <v>166</v>
      </c>
      <c r="G22" s="1111"/>
    </row>
    <row r="23" spans="2:7" ht="24" customHeight="1">
      <c r="B23" s="673"/>
      <c r="C23" s="669"/>
      <c r="D23" s="669"/>
      <c r="E23" s="670"/>
      <c r="F23" s="672" t="s">
        <v>230</v>
      </c>
      <c r="G23" s="671" t="s">
        <v>187</v>
      </c>
    </row>
    <row r="24" spans="2:7" ht="41.25" customHeight="1">
      <c r="B24" s="674" t="s">
        <v>241</v>
      </c>
      <c r="C24" s="675">
        <v>4254</v>
      </c>
      <c r="D24" s="675">
        <v>6025</v>
      </c>
      <c r="E24" s="675">
        <v>4944</v>
      </c>
      <c r="F24" s="676">
        <f>E24/C24-1</f>
        <v>0.16220028208744708</v>
      </c>
      <c r="G24" s="676">
        <f>E24/D24-1</f>
        <v>-0.17941908713692944</v>
      </c>
    </row>
    <row r="33" spans="9:9">
      <c r="I33" t="s">
        <v>348</v>
      </c>
    </row>
  </sheetData>
  <mergeCells count="4">
    <mergeCell ref="B5:K5"/>
    <mergeCell ref="B16:K16"/>
    <mergeCell ref="F22:G22"/>
    <mergeCell ref="B20:G20"/>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sheetPr>
    <tabColor rgb="FFFFC000"/>
  </sheetPr>
  <dimension ref="A1:M17"/>
  <sheetViews>
    <sheetView workbookViewId="0">
      <selection activeCell="D11" sqref="D11"/>
    </sheetView>
  </sheetViews>
  <sheetFormatPr baseColWidth="10" defaultRowHeight="15"/>
  <cols>
    <col min="1" max="1" width="52.28515625" customWidth="1"/>
    <col min="2" max="2" width="25.28515625" customWidth="1"/>
    <col min="5" max="6" width="16.140625" customWidth="1"/>
    <col min="7" max="7" width="13.7109375" customWidth="1"/>
    <col min="8" max="9" width="11.42578125" customWidth="1"/>
    <col min="10" max="10" width="17.7109375" customWidth="1"/>
    <col min="11" max="11" width="11.140625" customWidth="1"/>
    <col min="12" max="12" width="11.7109375" customWidth="1"/>
    <col min="13" max="13" width="10.85546875" customWidth="1"/>
  </cols>
  <sheetData>
    <row r="1" spans="1:13" ht="15.75" thickBot="1">
      <c r="H1" s="287" t="s">
        <v>265</v>
      </c>
      <c r="M1" s="287" t="s">
        <v>266</v>
      </c>
    </row>
    <row r="2" spans="1:13" ht="33" customHeight="1" thickBot="1">
      <c r="A2" s="280" t="s">
        <v>305</v>
      </c>
      <c r="B2" s="267" t="s">
        <v>358</v>
      </c>
      <c r="E2" s="282" t="s">
        <v>261</v>
      </c>
      <c r="F2" s="614" t="s">
        <v>262</v>
      </c>
      <c r="G2" s="283" t="s">
        <v>264</v>
      </c>
    </row>
    <row r="3" spans="1:13" ht="30" customHeight="1" thickBot="1">
      <c r="A3" s="281" t="s">
        <v>250</v>
      </c>
      <c r="B3" s="279">
        <v>96</v>
      </c>
      <c r="E3" s="284" t="s">
        <v>250</v>
      </c>
      <c r="F3" s="615">
        <v>1872</v>
      </c>
      <c r="G3" s="285">
        <v>1951</v>
      </c>
    </row>
    <row r="4" spans="1:13" ht="30" customHeight="1" thickBot="1">
      <c r="A4" s="281" t="s">
        <v>251</v>
      </c>
      <c r="B4" s="279">
        <v>464</v>
      </c>
      <c r="E4" s="284" t="s">
        <v>251</v>
      </c>
      <c r="F4" s="615">
        <v>3173</v>
      </c>
      <c r="G4" s="285">
        <v>3438</v>
      </c>
    </row>
    <row r="5" spans="1:13" ht="30" customHeight="1" thickBot="1">
      <c r="A5" s="281" t="s">
        <v>252</v>
      </c>
      <c r="B5" s="279">
        <v>69</v>
      </c>
      <c r="E5" s="284" t="s">
        <v>252</v>
      </c>
      <c r="F5" s="615">
        <v>384</v>
      </c>
      <c r="G5" s="285">
        <v>431</v>
      </c>
    </row>
    <row r="6" spans="1:13" ht="30" customHeight="1" thickBot="1">
      <c r="A6" s="281" t="s">
        <v>253</v>
      </c>
      <c r="B6" s="279">
        <v>313</v>
      </c>
      <c r="E6" s="284" t="s">
        <v>253</v>
      </c>
      <c r="F6" s="615">
        <v>2950</v>
      </c>
      <c r="G6" s="285">
        <v>3133</v>
      </c>
    </row>
    <row r="7" spans="1:13" ht="30" customHeight="1" thickBot="1">
      <c r="A7" s="281" t="s">
        <v>254</v>
      </c>
      <c r="B7" s="279">
        <v>2021</v>
      </c>
      <c r="E7" s="284" t="s">
        <v>254</v>
      </c>
      <c r="F7" s="615">
        <v>15893</v>
      </c>
      <c r="G7" s="285">
        <v>16675</v>
      </c>
    </row>
    <row r="8" spans="1:13" ht="41.25" customHeight="1" thickBot="1">
      <c r="A8" s="281" t="s">
        <v>260</v>
      </c>
      <c r="B8" s="278">
        <v>31495081</v>
      </c>
      <c r="E8" s="284" t="s">
        <v>263</v>
      </c>
      <c r="F8" s="616">
        <v>244080643</v>
      </c>
      <c r="G8" s="288">
        <v>260605829</v>
      </c>
    </row>
    <row r="9" spans="1:13" ht="41.25" customHeight="1">
      <c r="A9" s="617"/>
      <c r="B9" s="618"/>
    </row>
    <row r="10" spans="1:13" ht="16.5" thickBot="1">
      <c r="F10" s="286"/>
      <c r="G10" s="286"/>
    </row>
    <row r="11" spans="1:13" ht="20.25" customHeight="1" thickBot="1">
      <c r="A11" s="282" t="s">
        <v>261</v>
      </c>
      <c r="B11" s="283" t="s">
        <v>359</v>
      </c>
      <c r="E11" s="282" t="s">
        <v>261</v>
      </c>
      <c r="F11" s="283" t="s">
        <v>304</v>
      </c>
      <c r="G11" s="611" t="s">
        <v>267</v>
      </c>
      <c r="H11" s="612">
        <v>41426</v>
      </c>
      <c r="I11" s="613" t="s">
        <v>360</v>
      </c>
      <c r="J11" s="611" t="s">
        <v>361</v>
      </c>
      <c r="K11" t="s">
        <v>362</v>
      </c>
    </row>
    <row r="12" spans="1:13" ht="20.25" customHeight="1" thickBot="1">
      <c r="A12" s="284" t="s">
        <v>250</v>
      </c>
      <c r="B12" s="285">
        <v>1968</v>
      </c>
      <c r="E12" s="284" t="s">
        <v>250</v>
      </c>
      <c r="F12" s="285">
        <v>1960</v>
      </c>
      <c r="G12" s="608">
        <f t="shared" ref="G12:G17" si="0">F12-F3</f>
        <v>88</v>
      </c>
      <c r="H12" s="609">
        <v>9</v>
      </c>
      <c r="I12" s="609">
        <f>B12-F12</f>
        <v>8</v>
      </c>
      <c r="J12" s="608">
        <f>I12+G12</f>
        <v>96</v>
      </c>
      <c r="K12">
        <f t="shared" ref="K12:K17" si="1">B12-F3</f>
        <v>96</v>
      </c>
    </row>
    <row r="13" spans="1:13" ht="20.25" customHeight="1" thickBot="1">
      <c r="A13" s="284" t="s">
        <v>251</v>
      </c>
      <c r="B13" s="285">
        <v>3637</v>
      </c>
      <c r="E13" s="284" t="s">
        <v>251</v>
      </c>
      <c r="F13" s="285">
        <v>3505</v>
      </c>
      <c r="G13" s="608">
        <f t="shared" si="0"/>
        <v>332</v>
      </c>
      <c r="H13" s="609">
        <v>67</v>
      </c>
      <c r="I13" s="609">
        <f t="shared" ref="I13:I16" si="2">B13-F13</f>
        <v>132</v>
      </c>
      <c r="J13" s="608">
        <f t="shared" ref="J13:J17" si="3">I13+G13</f>
        <v>464</v>
      </c>
      <c r="K13">
        <f t="shared" si="1"/>
        <v>464</v>
      </c>
    </row>
    <row r="14" spans="1:13" ht="20.25" customHeight="1" thickBot="1">
      <c r="A14" s="284" t="s">
        <v>252</v>
      </c>
      <c r="B14" s="285">
        <v>453</v>
      </c>
      <c r="E14" s="284" t="s">
        <v>252</v>
      </c>
      <c r="F14" s="285">
        <v>431</v>
      </c>
      <c r="G14" s="608">
        <f t="shared" si="0"/>
        <v>47</v>
      </c>
      <c r="H14" s="609">
        <v>0</v>
      </c>
      <c r="I14" s="609">
        <f t="shared" si="2"/>
        <v>22</v>
      </c>
      <c r="J14" s="608">
        <f t="shared" si="3"/>
        <v>69</v>
      </c>
      <c r="K14">
        <f t="shared" si="1"/>
        <v>69</v>
      </c>
    </row>
    <row r="15" spans="1:13" ht="16.5" thickBot="1">
      <c r="A15" s="284" t="s">
        <v>253</v>
      </c>
      <c r="B15" s="285">
        <v>3263</v>
      </c>
      <c r="E15" s="284" t="s">
        <v>253</v>
      </c>
      <c r="F15" s="285">
        <v>3182</v>
      </c>
      <c r="G15" s="608">
        <f t="shared" si="0"/>
        <v>232</v>
      </c>
      <c r="H15" s="609">
        <v>49</v>
      </c>
      <c r="I15" s="609">
        <f t="shared" si="2"/>
        <v>81</v>
      </c>
      <c r="J15" s="608">
        <f t="shared" si="3"/>
        <v>313</v>
      </c>
      <c r="K15">
        <f t="shared" si="1"/>
        <v>313</v>
      </c>
    </row>
    <row r="16" spans="1:13" ht="16.5" thickBot="1">
      <c r="A16" s="284" t="s">
        <v>254</v>
      </c>
      <c r="B16" s="285">
        <v>17914</v>
      </c>
      <c r="E16" s="284" t="s">
        <v>254</v>
      </c>
      <c r="F16" s="285">
        <v>16975</v>
      </c>
      <c r="G16" s="608">
        <f t="shared" si="0"/>
        <v>1082</v>
      </c>
      <c r="H16" s="609">
        <v>300</v>
      </c>
      <c r="I16" s="609">
        <f t="shared" si="2"/>
        <v>939</v>
      </c>
      <c r="J16" s="608">
        <f t="shared" si="3"/>
        <v>2021</v>
      </c>
      <c r="K16">
        <f t="shared" si="1"/>
        <v>2021</v>
      </c>
    </row>
    <row r="17" spans="1:11" ht="32.25" thickBot="1">
      <c r="A17" s="284" t="s">
        <v>263</v>
      </c>
      <c r="B17" s="286">
        <v>275575724</v>
      </c>
      <c r="E17" s="284" t="s">
        <v>263</v>
      </c>
      <c r="F17" s="286">
        <v>270384416</v>
      </c>
      <c r="G17" s="610">
        <f t="shared" si="0"/>
        <v>26303773</v>
      </c>
      <c r="H17" s="609">
        <v>9778587</v>
      </c>
      <c r="I17" s="609">
        <f>B17-F17</f>
        <v>5191308</v>
      </c>
      <c r="J17" s="608">
        <f t="shared" si="3"/>
        <v>31495081</v>
      </c>
      <c r="K17">
        <f t="shared" si="1"/>
        <v>31495081</v>
      </c>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sheetPr>
    <tabColor rgb="FFFFFF00"/>
  </sheetPr>
  <dimension ref="A3:C15"/>
  <sheetViews>
    <sheetView workbookViewId="0">
      <selection activeCell="E11" sqref="E11"/>
    </sheetView>
  </sheetViews>
  <sheetFormatPr baseColWidth="10" defaultRowHeight="15"/>
  <cols>
    <col min="1" max="1" width="45.85546875" customWidth="1"/>
    <col min="2" max="3" width="31.42578125" customWidth="1"/>
    <col min="5" max="5" width="16.42578125" customWidth="1"/>
    <col min="6" max="6" width="17.7109375" customWidth="1"/>
  </cols>
  <sheetData>
    <row r="3" spans="1:3" ht="15.75" thickBot="1"/>
    <row r="4" spans="1:3" ht="30" customHeight="1" thickBot="1">
      <c r="A4" s="1113" t="s">
        <v>255</v>
      </c>
      <c r="B4" s="1114"/>
      <c r="C4" s="1115"/>
    </row>
    <row r="6" spans="1:3" ht="45" customHeight="1">
      <c r="A6" s="268"/>
      <c r="B6" s="269" t="s">
        <v>377</v>
      </c>
      <c r="C6" s="860" t="s">
        <v>464</v>
      </c>
    </row>
    <row r="7" spans="1:3" ht="21.75" customHeight="1">
      <c r="A7" s="270"/>
      <c r="B7" s="271"/>
      <c r="C7" s="272"/>
    </row>
    <row r="8" spans="1:3" ht="35.25" customHeight="1">
      <c r="A8" s="273" t="s">
        <v>256</v>
      </c>
      <c r="B8" s="274">
        <v>19</v>
      </c>
      <c r="C8" s="274">
        <v>539</v>
      </c>
    </row>
    <row r="9" spans="1:3" ht="35.25" customHeight="1">
      <c r="A9" s="275" t="s">
        <v>306</v>
      </c>
      <c r="B9" s="276">
        <v>5.718</v>
      </c>
      <c r="C9" s="276">
        <v>415.65300000000002</v>
      </c>
    </row>
    <row r="10" spans="1:3" ht="35.25" customHeight="1">
      <c r="A10" s="273" t="s">
        <v>257</v>
      </c>
      <c r="B10" s="274">
        <v>185</v>
      </c>
      <c r="C10" s="274">
        <v>8954</v>
      </c>
    </row>
    <row r="11" spans="1:3" ht="35.25" customHeight="1">
      <c r="A11" s="275" t="s">
        <v>258</v>
      </c>
      <c r="B11" s="148">
        <v>0</v>
      </c>
      <c r="C11" s="148">
        <v>195</v>
      </c>
    </row>
    <row r="12" spans="1:3" ht="35.25" customHeight="1">
      <c r="A12" s="273" t="s">
        <v>259</v>
      </c>
      <c r="B12" s="274">
        <v>7</v>
      </c>
      <c r="C12" s="274">
        <v>298</v>
      </c>
    </row>
    <row r="15" spans="1:3" ht="30" customHeight="1"/>
  </sheetData>
  <mergeCells count="1">
    <mergeCell ref="A4:C4"/>
  </mergeCells>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4:G33"/>
  <sheetViews>
    <sheetView workbookViewId="0">
      <selection activeCell="E17" sqref="E17"/>
    </sheetView>
  </sheetViews>
  <sheetFormatPr baseColWidth="10" defaultRowHeight="15"/>
  <cols>
    <col min="2" max="2" width="40.140625" customWidth="1"/>
    <col min="3" max="3" width="20.140625" customWidth="1"/>
    <col min="4" max="5" width="18.5703125" customWidth="1"/>
  </cols>
  <sheetData>
    <row r="4" spans="1:7">
      <c r="B4" s="239"/>
      <c r="C4" s="239"/>
      <c r="D4" s="239"/>
      <c r="E4" s="239"/>
      <c r="F4" s="239"/>
    </row>
    <row r="5" spans="1:7" ht="23.25">
      <c r="A5" s="240"/>
      <c r="B5" s="1116" t="s">
        <v>242</v>
      </c>
      <c r="C5" s="1117"/>
      <c r="D5" s="1117"/>
      <c r="E5" s="1117"/>
      <c r="F5" s="1117"/>
      <c r="G5" s="1118"/>
    </row>
    <row r="6" spans="1:7" ht="8.25" customHeight="1">
      <c r="B6" s="249"/>
      <c r="C6" s="250"/>
      <c r="D6" s="250"/>
      <c r="E6" s="250"/>
      <c r="F6" s="250"/>
      <c r="G6" s="251"/>
    </row>
    <row r="7" spans="1:7" ht="19.5">
      <c r="A7" s="241"/>
      <c r="B7" s="1119" t="s">
        <v>243</v>
      </c>
      <c r="C7" s="1120"/>
      <c r="D7" s="1120"/>
      <c r="E7" s="1120"/>
      <c r="F7" s="1120"/>
      <c r="G7" s="1121"/>
    </row>
    <row r="8" spans="1:7" ht="5.25" customHeight="1">
      <c r="B8" s="252"/>
      <c r="C8" s="253"/>
      <c r="D8" s="253"/>
      <c r="E8" s="253"/>
      <c r="F8" s="253"/>
      <c r="G8" s="254"/>
    </row>
    <row r="9" spans="1:7" ht="18.75">
      <c r="B9" s="242"/>
      <c r="C9" s="156" t="s">
        <v>465</v>
      </c>
      <c r="D9" s="156" t="s">
        <v>466</v>
      </c>
      <c r="E9" s="156" t="s">
        <v>467</v>
      </c>
      <c r="F9" s="682" t="s">
        <v>230</v>
      </c>
      <c r="G9" s="680" t="s">
        <v>187</v>
      </c>
    </row>
    <row r="10" spans="1:7" ht="18.75">
      <c r="B10" s="243" t="s">
        <v>47</v>
      </c>
      <c r="C10" s="359">
        <v>208</v>
      </c>
      <c r="D10" s="358">
        <v>190</v>
      </c>
      <c r="E10" s="359">
        <v>188</v>
      </c>
      <c r="F10" s="683">
        <f>E10/C10-1</f>
        <v>-9.6153846153846145E-2</v>
      </c>
      <c r="G10" s="360">
        <f>E10/D10-1</f>
        <v>-1.0526315789473717E-2</v>
      </c>
    </row>
    <row r="11" spans="1:7" ht="18.75">
      <c r="B11" s="244" t="s">
        <v>244</v>
      </c>
      <c r="C11" s="679">
        <v>615.29999999999995</v>
      </c>
      <c r="D11" s="361">
        <v>283.10000000000002</v>
      </c>
      <c r="E11" s="362">
        <v>495.9</v>
      </c>
      <c r="F11" s="684">
        <f>E11/C11-1</f>
        <v>-0.19405168210628965</v>
      </c>
      <c r="G11" s="363">
        <f>E11/D11-1</f>
        <v>0.75167785234899309</v>
      </c>
    </row>
    <row r="12" spans="1:7" ht="18.75">
      <c r="B12" s="243" t="s">
        <v>48</v>
      </c>
      <c r="C12" s="359">
        <v>7180</v>
      </c>
      <c r="D12" s="358">
        <v>6071</v>
      </c>
      <c r="E12" s="358">
        <v>5814</v>
      </c>
      <c r="F12" s="683">
        <f>E12/C12-1</f>
        <v>-0.19025069637883008</v>
      </c>
      <c r="G12" s="360">
        <f>E12/D12-1</f>
        <v>-4.2332399934112974E-2</v>
      </c>
    </row>
    <row r="13" spans="1:7" ht="18.75">
      <c r="B13" s="244" t="s">
        <v>245</v>
      </c>
      <c r="C13" s="679">
        <v>30.9</v>
      </c>
      <c r="D13" s="361">
        <v>42.7</v>
      </c>
      <c r="E13" s="362">
        <v>40.9</v>
      </c>
      <c r="F13" s="684">
        <f>E13/C13-1</f>
        <v>0.32362459546925559</v>
      </c>
      <c r="G13" s="363">
        <f>E13/D13-1</f>
        <v>-4.2154566744730726E-2</v>
      </c>
    </row>
    <row r="14" spans="1:7" ht="10.5" customHeight="1">
      <c r="B14" s="651"/>
      <c r="C14" s="651"/>
      <c r="D14" s="651"/>
      <c r="E14" s="651"/>
      <c r="F14" s="651"/>
      <c r="G14" s="685"/>
    </row>
    <row r="17" spans="1:7">
      <c r="E17" t="s">
        <v>348</v>
      </c>
    </row>
    <row r="18" spans="1:7" ht="23.25">
      <c r="A18" s="245"/>
    </row>
    <row r="19" spans="1:7" ht="6.75" customHeight="1"/>
    <row r="20" spans="1:7" ht="18.75">
      <c r="A20" s="241"/>
    </row>
    <row r="21" spans="1:7" ht="7.5" customHeight="1"/>
    <row r="24" spans="1:7" ht="23.25">
      <c r="B24" s="1125" t="s">
        <v>246</v>
      </c>
      <c r="C24" s="1117"/>
      <c r="D24" s="1117"/>
      <c r="E24" s="1117"/>
      <c r="F24" s="1117"/>
      <c r="G24" s="1126"/>
    </row>
    <row r="25" spans="1:7">
      <c r="B25" s="255"/>
      <c r="C25" s="250"/>
      <c r="D25" s="250"/>
      <c r="E25" s="250"/>
      <c r="F25" s="250"/>
      <c r="G25" s="256"/>
    </row>
    <row r="26" spans="1:7" ht="19.5" customHeight="1">
      <c r="B26" s="1122" t="s">
        <v>247</v>
      </c>
      <c r="C26" s="1123"/>
      <c r="D26" s="1123"/>
      <c r="E26" s="1123"/>
      <c r="F26" s="1123"/>
      <c r="G26" s="1124"/>
    </row>
    <row r="27" spans="1:7" ht="11.25" customHeight="1">
      <c r="B27" s="257"/>
      <c r="C27" s="253"/>
      <c r="D27" s="253"/>
      <c r="E27" s="253"/>
      <c r="F27" s="253"/>
      <c r="G27" s="258"/>
    </row>
    <row r="28" spans="1:7" ht="18.75">
      <c r="B28" s="246"/>
      <c r="C28" s="156" t="s">
        <v>465</v>
      </c>
      <c r="D28" s="156" t="s">
        <v>466</v>
      </c>
      <c r="E28" s="156" t="s">
        <v>467</v>
      </c>
      <c r="F28" s="682" t="s">
        <v>230</v>
      </c>
      <c r="G28" s="680" t="s">
        <v>187</v>
      </c>
    </row>
    <row r="29" spans="1:7" ht="18.75">
      <c r="B29" s="247" t="s">
        <v>47</v>
      </c>
      <c r="C29" s="359">
        <v>103</v>
      </c>
      <c r="D29" s="358">
        <v>114</v>
      </c>
      <c r="E29" s="359">
        <v>87</v>
      </c>
      <c r="F29" s="683">
        <f>E29/C29-1</f>
        <v>-0.15533980582524276</v>
      </c>
      <c r="G29" s="360">
        <f>E29/D29-1</f>
        <v>-0.23684210526315785</v>
      </c>
    </row>
    <row r="30" spans="1:7" ht="18.75">
      <c r="B30" s="248" t="s">
        <v>244</v>
      </c>
      <c r="C30" s="679">
        <v>61.8</v>
      </c>
      <c r="D30" s="361">
        <v>140.9</v>
      </c>
      <c r="E30" s="362">
        <v>121.3</v>
      </c>
      <c r="F30" s="684">
        <f>E30/C30-1</f>
        <v>0.96278317152103554</v>
      </c>
      <c r="G30" s="363">
        <f>E30/D30-1</f>
        <v>-0.13910574875798443</v>
      </c>
    </row>
    <row r="31" spans="1:7" ht="18.75">
      <c r="B31" s="247" t="s">
        <v>48</v>
      </c>
      <c r="C31" s="359">
        <v>3220</v>
      </c>
      <c r="D31" s="358">
        <v>3646</v>
      </c>
      <c r="E31" s="358">
        <v>2562</v>
      </c>
      <c r="F31" s="683">
        <f>E31/C31-1</f>
        <v>-0.20434782608695656</v>
      </c>
      <c r="G31" s="360">
        <f>E31/D31-1</f>
        <v>-0.29731212287438291</v>
      </c>
    </row>
    <row r="32" spans="1:7" ht="18.75">
      <c r="B32" s="248" t="s">
        <v>248</v>
      </c>
      <c r="C32" s="679">
        <v>12.1</v>
      </c>
      <c r="D32" s="361">
        <v>23.3</v>
      </c>
      <c r="E32" s="362">
        <v>19.899999999999999</v>
      </c>
      <c r="F32" s="684">
        <f>E32/C32-1</f>
        <v>0.64462809917355357</v>
      </c>
      <c r="G32" s="363">
        <f>E32/D32-1</f>
        <v>-0.14592274678111594</v>
      </c>
    </row>
    <row r="33" spans="2:7">
      <c r="B33" s="650"/>
      <c r="C33" s="650"/>
      <c r="D33" s="650"/>
      <c r="E33" s="650"/>
      <c r="F33" s="650"/>
      <c r="G33" s="681"/>
    </row>
  </sheetData>
  <mergeCells count="4">
    <mergeCell ref="B5:G5"/>
    <mergeCell ref="B7:G7"/>
    <mergeCell ref="B26:G26"/>
    <mergeCell ref="B24:G24"/>
  </mergeCells>
  <pageMargins left="0.7" right="0.7" top="0.75" bottom="0.75" header="0.3" footer="0.3"/>
</worksheet>
</file>

<file path=xl/worksheets/sheet15.xml><?xml version="1.0" encoding="utf-8"?>
<worksheet xmlns="http://schemas.openxmlformats.org/spreadsheetml/2006/main" xmlns:r="http://schemas.openxmlformats.org/officeDocument/2006/relationships">
  <dimension ref="A1"/>
  <sheetViews>
    <sheetView topLeftCell="AQ24" workbookViewId="0">
      <selection activeCell="BB52" sqref="BB52"/>
    </sheetView>
  </sheetViews>
  <sheetFormatPr baseColWidth="10" defaultRowHeight="15"/>
  <sheetData/>
  <pageMargins left="0.7" right="0.7" top="0.75" bottom="0.75" header="0.3" footer="0.3"/>
</worksheet>
</file>

<file path=xl/worksheets/sheet16.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tabColor rgb="FFFF0000"/>
  </sheetPr>
  <dimension ref="B3:AL162"/>
  <sheetViews>
    <sheetView workbookViewId="0">
      <selection activeCell="AB117" sqref="AB117:AB118"/>
    </sheetView>
  </sheetViews>
  <sheetFormatPr baseColWidth="10" defaultRowHeight="15"/>
  <cols>
    <col min="1" max="1" width="3.7109375" customWidth="1"/>
    <col min="2" max="2" width="3.28515625" customWidth="1"/>
    <col min="3" max="3" width="30.28515625" customWidth="1"/>
    <col min="4" max="4" width="15.42578125" customWidth="1"/>
    <col min="5" max="6" width="15.28515625" customWidth="1"/>
    <col min="7" max="8" width="13.7109375" customWidth="1"/>
    <col min="10" max="10" width="11.7109375" customWidth="1"/>
    <col min="11" max="11" width="18.28515625" customWidth="1"/>
    <col min="12" max="12" width="14.85546875" customWidth="1"/>
    <col min="13" max="13" width="18" customWidth="1"/>
    <col min="14" max="14" width="23" customWidth="1"/>
    <col min="17" max="17" width="17.28515625" customWidth="1"/>
    <col min="18" max="20" width="16.42578125" customWidth="1"/>
    <col min="21" max="21" width="15.7109375" customWidth="1"/>
    <col min="27" max="27" width="20" customWidth="1"/>
    <col min="28" max="30" width="18.28515625" customWidth="1"/>
    <col min="31" max="31" width="14.42578125" customWidth="1"/>
    <col min="34" max="34" width="20.85546875" customWidth="1"/>
  </cols>
  <sheetData>
    <row r="3" spans="2:35" ht="26.25">
      <c r="B3" s="996" t="s">
        <v>300</v>
      </c>
      <c r="C3" s="996"/>
      <c r="D3" s="996"/>
      <c r="E3" s="996"/>
      <c r="F3" s="996"/>
      <c r="G3" s="996"/>
      <c r="H3" s="996"/>
      <c r="J3" s="15"/>
      <c r="K3" s="1008" t="s">
        <v>339</v>
      </c>
      <c r="L3" s="1008"/>
      <c r="M3" s="1008"/>
      <c r="N3" s="1008"/>
      <c r="Q3" s="996" t="s">
        <v>366</v>
      </c>
      <c r="R3" s="996"/>
      <c r="S3" s="996"/>
      <c r="T3" s="996"/>
      <c r="U3" s="996"/>
      <c r="V3" s="996"/>
      <c r="W3" s="996"/>
    </row>
    <row r="4" spans="2:35">
      <c r="B4" s="1"/>
      <c r="C4" s="1"/>
      <c r="D4" s="1"/>
      <c r="E4" s="1"/>
      <c r="F4" s="1"/>
      <c r="G4" s="1"/>
      <c r="H4" s="1"/>
      <c r="J4" s="1"/>
      <c r="K4" s="1"/>
      <c r="L4" s="1"/>
      <c r="M4" s="1"/>
      <c r="N4" s="1"/>
      <c r="Q4" s="1"/>
      <c r="R4" s="1"/>
      <c r="S4" s="1"/>
      <c r="T4" s="1"/>
      <c r="U4" s="1"/>
      <c r="V4" s="1"/>
    </row>
    <row r="5" spans="2:35" ht="18.75">
      <c r="B5" s="1003"/>
      <c r="C5" s="1003"/>
      <c r="D5" s="17" t="s">
        <v>378</v>
      </c>
      <c r="E5" s="17" t="s">
        <v>373</v>
      </c>
      <c r="F5" s="17" t="s">
        <v>374</v>
      </c>
      <c r="G5" s="376" t="s">
        <v>187</v>
      </c>
      <c r="H5" s="692" t="s">
        <v>230</v>
      </c>
      <c r="J5" s="17" t="s">
        <v>97</v>
      </c>
      <c r="K5" s="7" t="s">
        <v>380</v>
      </c>
      <c r="L5" s="7" t="s">
        <v>379</v>
      </c>
      <c r="M5" s="6"/>
      <c r="N5" s="6"/>
      <c r="Q5" s="1003"/>
      <c r="R5" s="1003"/>
      <c r="S5" s="17" t="s">
        <v>378</v>
      </c>
      <c r="T5" s="17" t="s">
        <v>397</v>
      </c>
      <c r="U5" s="17" t="s">
        <v>374</v>
      </c>
      <c r="V5" s="692" t="s">
        <v>187</v>
      </c>
      <c r="W5" s="692" t="s">
        <v>230</v>
      </c>
    </row>
    <row r="6" spans="2:35" ht="23.25">
      <c r="B6" s="952" t="s">
        <v>1</v>
      </c>
      <c r="C6" s="952"/>
      <c r="D6" s="497">
        <f>SUM(D7:D8)</f>
        <v>549.6917085</v>
      </c>
      <c r="E6" s="497">
        <f>SUM(E7:E8)</f>
        <v>705.29270665599995</v>
      </c>
      <c r="F6" s="497">
        <f>SUM(F7:F8)</f>
        <v>431.58558037800003</v>
      </c>
      <c r="G6" s="9">
        <f t="shared" ref="G6:G11" si="0">F6/E6-1</f>
        <v>-0.38807593456584266</v>
      </c>
      <c r="H6" s="9">
        <f t="shared" ref="H6:H14" si="1">F6/D6-1</f>
        <v>-0.21485884959823798</v>
      </c>
      <c r="J6" s="9">
        <f t="shared" ref="J6:J14" si="2">G6</f>
        <v>-0.38807593456584266</v>
      </c>
      <c r="K6" s="153">
        <f>K7+K8</f>
        <v>431.58558037800003</v>
      </c>
      <c r="L6" s="153">
        <f>L7+L8</f>
        <v>705.29270665599995</v>
      </c>
      <c r="M6" s="1009" t="s">
        <v>5</v>
      </c>
      <c r="N6" s="1009"/>
      <c r="Q6" s="952" t="s">
        <v>1</v>
      </c>
      <c r="R6" s="952"/>
      <c r="S6" s="497">
        <f>SUM(S7:S8)</f>
        <v>382.92700000000002</v>
      </c>
      <c r="T6" s="497">
        <f>SUM(T7:T8)</f>
        <v>452.34267999999997</v>
      </c>
      <c r="U6" s="497">
        <f>SUM(U7:U8)</f>
        <v>267.40122700000001</v>
      </c>
      <c r="V6" s="9">
        <f t="shared" ref="V6:V11" si="3">U6/T6-1</f>
        <v>-0.40885253852234327</v>
      </c>
      <c r="W6" s="9">
        <f>U6/S6-1</f>
        <v>-0.30169137459620243</v>
      </c>
    </row>
    <row r="7" spans="2:35" ht="18.75">
      <c r="B7" s="2" t="s">
        <v>0</v>
      </c>
      <c r="C7" s="3" t="s">
        <v>3</v>
      </c>
      <c r="D7" s="12">
        <f>O112</f>
        <v>60.268032000000005</v>
      </c>
      <c r="E7" s="12">
        <f>N112</f>
        <v>15.905601895999999</v>
      </c>
      <c r="F7" s="12">
        <f>M112</f>
        <v>3.9015706200000007</v>
      </c>
      <c r="G7" s="11">
        <f t="shared" si="0"/>
        <v>-0.75470462259078785</v>
      </c>
      <c r="H7" s="11">
        <f t="shared" si="1"/>
        <v>-0.93526301605468054</v>
      </c>
      <c r="J7" s="11">
        <f t="shared" si="2"/>
        <v>-0.75470462259078785</v>
      </c>
      <c r="K7" s="101">
        <f>F7</f>
        <v>3.9015706200000007</v>
      </c>
      <c r="L7" s="101">
        <f>E7</f>
        <v>15.905601895999999</v>
      </c>
      <c r="M7" s="4" t="s">
        <v>6</v>
      </c>
      <c r="N7" s="4" t="s">
        <v>0</v>
      </c>
      <c r="Q7" s="2" t="s">
        <v>0</v>
      </c>
      <c r="R7" s="3" t="s">
        <v>3</v>
      </c>
      <c r="S7" s="12">
        <f>AF112</f>
        <v>41.984000000000002</v>
      </c>
      <c r="T7" s="12">
        <f>AE112</f>
        <v>10.201129999999999</v>
      </c>
      <c r="U7" s="12">
        <f>AD112</f>
        <v>2.4173300000000002</v>
      </c>
      <c r="V7" s="11">
        <f t="shared" si="3"/>
        <v>-0.76303311495883297</v>
      </c>
      <c r="W7" s="11">
        <f t="shared" ref="W7:W14" si="4">U7/S7-1</f>
        <v>-0.94242258955792679</v>
      </c>
    </row>
    <row r="8" spans="2:35" ht="19.5" customHeight="1">
      <c r="B8" s="2" t="s">
        <v>0</v>
      </c>
      <c r="C8" s="3" t="s">
        <v>4</v>
      </c>
      <c r="D8" s="12">
        <f>O113</f>
        <v>489.42367650000006</v>
      </c>
      <c r="E8" s="12">
        <f>N113</f>
        <v>689.38710475999994</v>
      </c>
      <c r="F8" s="12">
        <f>M113</f>
        <v>427.68400975800006</v>
      </c>
      <c r="G8" s="11">
        <f t="shared" si="0"/>
        <v>-0.37961704417593944</v>
      </c>
      <c r="H8" s="11">
        <f t="shared" si="1"/>
        <v>-0.12614769106291901</v>
      </c>
      <c r="J8" s="11">
        <f t="shared" si="2"/>
        <v>-0.37961704417593944</v>
      </c>
      <c r="K8" s="101">
        <f>F8</f>
        <v>427.68400975800006</v>
      </c>
      <c r="L8" s="101">
        <f>E8</f>
        <v>689.38710475999994</v>
      </c>
      <c r="M8" s="4" t="s">
        <v>7</v>
      </c>
      <c r="N8" s="4" t="s">
        <v>0</v>
      </c>
      <c r="Q8" s="2" t="s">
        <v>0</v>
      </c>
      <c r="R8" s="3" t="s">
        <v>4</v>
      </c>
      <c r="S8" s="12">
        <f>AF113</f>
        <v>340.94300000000004</v>
      </c>
      <c r="T8" s="12">
        <f>AE113</f>
        <v>442.14155</v>
      </c>
      <c r="U8" s="12">
        <f>AD113</f>
        <v>264.98389700000001</v>
      </c>
      <c r="V8" s="11">
        <f t="shared" si="3"/>
        <v>-0.4006808520936338</v>
      </c>
      <c r="W8" s="11">
        <f t="shared" si="4"/>
        <v>-0.22279120850112777</v>
      </c>
    </row>
    <row r="9" spans="2:35" ht="23.25">
      <c r="B9" s="952" t="s">
        <v>2</v>
      </c>
      <c r="C9" s="952"/>
      <c r="D9" s="497">
        <f>SUM(D10:D11)</f>
        <v>1494.0741420000002</v>
      </c>
      <c r="E9" s="497">
        <f>SUM(E10:E11)</f>
        <v>1374.745462804</v>
      </c>
      <c r="F9" s="497">
        <f>SUM(F10:F11)</f>
        <v>1308.7899611100001</v>
      </c>
      <c r="G9" s="9">
        <f t="shared" si="0"/>
        <v>-4.7976518910979871E-2</v>
      </c>
      <c r="H9" s="9">
        <f t="shared" si="1"/>
        <v>-0.12401270839342327</v>
      </c>
      <c r="J9" s="9">
        <f t="shared" si="2"/>
        <v>-4.7976518910979871E-2</v>
      </c>
      <c r="K9" s="153">
        <f>K10+K11</f>
        <v>1308.7899611100001</v>
      </c>
      <c r="L9" s="153">
        <f>L10+L11</f>
        <v>1374.745462804</v>
      </c>
      <c r="M9" s="1009" t="s">
        <v>8</v>
      </c>
      <c r="N9" s="1009"/>
      <c r="Q9" s="952" t="s">
        <v>2</v>
      </c>
      <c r="R9" s="952"/>
      <c r="S9" s="497">
        <f>SUM(S10:S11)</f>
        <v>1040.8040000000001</v>
      </c>
      <c r="T9" s="497">
        <f>SUM(T10:T11)</f>
        <v>881.69924500000002</v>
      </c>
      <c r="U9" s="497">
        <f>SUM(U10:U11)</f>
        <v>810.89836500000001</v>
      </c>
      <c r="V9" s="9">
        <f t="shared" si="3"/>
        <v>-8.0300488405204429E-2</v>
      </c>
      <c r="W9" s="9">
        <f t="shared" si="4"/>
        <v>-0.22089234380344436</v>
      </c>
    </row>
    <row r="10" spans="2:35" ht="18.75">
      <c r="B10" s="2" t="s">
        <v>0</v>
      </c>
      <c r="C10" s="3" t="s">
        <v>3</v>
      </c>
      <c r="D10" s="12">
        <f>O115</f>
        <v>1328.8193819999999</v>
      </c>
      <c r="E10" s="12">
        <f>N115</f>
        <v>1165.8306809191999</v>
      </c>
      <c r="F10" s="12">
        <f>M115</f>
        <v>1112.4007007100001</v>
      </c>
      <c r="G10" s="11">
        <f t="shared" si="0"/>
        <v>-4.5829965777768766E-2</v>
      </c>
      <c r="H10" s="11">
        <f t="shared" si="1"/>
        <v>-0.16286538578649346</v>
      </c>
      <c r="J10" s="11">
        <f t="shared" si="2"/>
        <v>-4.5829965777768766E-2</v>
      </c>
      <c r="K10" s="101">
        <f>F10</f>
        <v>1112.4007007100001</v>
      </c>
      <c r="L10" s="101">
        <f>E10</f>
        <v>1165.8306809191999</v>
      </c>
      <c r="M10" s="4" t="s">
        <v>6</v>
      </c>
      <c r="N10" s="4" t="s">
        <v>0</v>
      </c>
      <c r="Q10" s="2" t="s">
        <v>0</v>
      </c>
      <c r="R10" s="3" t="s">
        <v>3</v>
      </c>
      <c r="S10" s="12">
        <f>AF115</f>
        <v>925.68399999999997</v>
      </c>
      <c r="T10" s="12">
        <f>AE115</f>
        <v>747.71080099999995</v>
      </c>
      <c r="U10" s="12">
        <f>AD115</f>
        <v>689.21976500000005</v>
      </c>
      <c r="V10" s="11">
        <f t="shared" si="3"/>
        <v>-7.8226817001671112E-2</v>
      </c>
      <c r="W10" s="11">
        <f t="shared" si="4"/>
        <v>-0.2554481172840839</v>
      </c>
    </row>
    <row r="11" spans="2:35" ht="18.75">
      <c r="B11" s="2" t="s">
        <v>0</v>
      </c>
      <c r="C11" s="3" t="s">
        <v>4</v>
      </c>
      <c r="D11" s="12">
        <f>O116</f>
        <v>165.25476000000018</v>
      </c>
      <c r="E11" s="12">
        <f>N116</f>
        <v>208.91478188480011</v>
      </c>
      <c r="F11" s="12">
        <f>M116</f>
        <v>196.38926039999996</v>
      </c>
      <c r="G11" s="11">
        <f t="shared" si="0"/>
        <v>-5.9955171059685841E-2</v>
      </c>
      <c r="H11" s="11">
        <f t="shared" si="1"/>
        <v>0.18840304751282044</v>
      </c>
      <c r="J11" s="11">
        <f t="shared" si="2"/>
        <v>-5.9955171059685841E-2</v>
      </c>
      <c r="K11" s="101">
        <f>F11</f>
        <v>196.38926039999996</v>
      </c>
      <c r="L11" s="101">
        <f>E11</f>
        <v>208.91478188480011</v>
      </c>
      <c r="M11" s="4" t="s">
        <v>7</v>
      </c>
      <c r="N11" s="4" t="s">
        <v>0</v>
      </c>
      <c r="Q11" s="2" t="s">
        <v>0</v>
      </c>
      <c r="R11" s="3" t="s">
        <v>4</v>
      </c>
      <c r="S11" s="12">
        <f>AF116</f>
        <v>115.12000000000012</v>
      </c>
      <c r="T11" s="12">
        <f>AE116</f>
        <v>133.98844400000007</v>
      </c>
      <c r="U11" s="12">
        <f>AD116</f>
        <v>121.67859999999996</v>
      </c>
      <c r="V11" s="11">
        <f t="shared" si="3"/>
        <v>-9.1872430431389374E-2</v>
      </c>
      <c r="W11" s="11">
        <f t="shared" si="4"/>
        <v>5.6971855455175691E-2</v>
      </c>
    </row>
    <row r="12" spans="2:35" ht="21">
      <c r="B12" s="953" t="s">
        <v>301</v>
      </c>
      <c r="C12" s="953"/>
      <c r="D12" s="498">
        <f>O117</f>
        <v>1554.3421740000001</v>
      </c>
      <c r="E12" s="498">
        <f>N117</f>
        <v>1390.6510647</v>
      </c>
      <c r="F12" s="498">
        <f>M117</f>
        <v>1312.6915317300002</v>
      </c>
      <c r="G12" s="14">
        <f>F12/E12-1</f>
        <v>-5.6059737017364442E-2</v>
      </c>
      <c r="H12" s="14">
        <f t="shared" si="1"/>
        <v>-0.15546811140569361</v>
      </c>
      <c r="J12" s="14">
        <f t="shared" si="2"/>
        <v>-5.6059737017364442E-2</v>
      </c>
      <c r="K12" s="499">
        <f>F12</f>
        <v>1312.6915317300002</v>
      </c>
      <c r="L12" s="499">
        <f>E12</f>
        <v>1390.6510647</v>
      </c>
      <c r="M12" s="999" t="s">
        <v>340</v>
      </c>
      <c r="N12" s="999"/>
      <c r="Q12" s="953" t="s">
        <v>301</v>
      </c>
      <c r="R12" s="953"/>
      <c r="S12" s="498">
        <f>AF117</f>
        <v>1082.788</v>
      </c>
      <c r="T12" s="498">
        <f>AE117</f>
        <v>891.90037500000005</v>
      </c>
      <c r="U12" s="498">
        <f>AD117</f>
        <v>813.31569500000001</v>
      </c>
      <c r="V12" s="14">
        <f>U12/T12-1</f>
        <v>-8.8109257718385958E-2</v>
      </c>
      <c r="W12" s="14">
        <f t="shared" si="4"/>
        <v>-0.24886894295097473</v>
      </c>
    </row>
    <row r="13" spans="2:35" ht="21">
      <c r="B13" s="342" t="s">
        <v>302</v>
      </c>
      <c r="C13" s="342"/>
      <c r="D13" s="497">
        <f>O118</f>
        <v>1389.0874140000001</v>
      </c>
      <c r="E13" s="497">
        <f>N118</f>
        <v>1181.7362828152</v>
      </c>
      <c r="F13" s="497">
        <f>M118</f>
        <v>1116.3022713300002</v>
      </c>
      <c r="G13" s="9">
        <f>F13/E13-1</f>
        <v>-5.5371077656445555E-2</v>
      </c>
      <c r="H13" s="9">
        <f t="shared" si="1"/>
        <v>-0.1963772329377681</v>
      </c>
      <c r="J13" s="9">
        <f t="shared" si="2"/>
        <v>-5.5371077656445555E-2</v>
      </c>
      <c r="K13" s="153">
        <f>F13</f>
        <v>1116.3022713300002</v>
      </c>
      <c r="L13" s="153">
        <f>E13</f>
        <v>1181.7362828152</v>
      </c>
      <c r="M13" s="955" t="s">
        <v>341</v>
      </c>
      <c r="N13" s="955"/>
      <c r="Q13" s="342" t="s">
        <v>302</v>
      </c>
      <c r="R13" s="342"/>
      <c r="S13" s="497">
        <f>AF118</f>
        <v>967.66800000000001</v>
      </c>
      <c r="T13" s="497">
        <f>AE118</f>
        <v>757.91193099999998</v>
      </c>
      <c r="U13" s="497">
        <f>AD118</f>
        <v>691.63709500000004</v>
      </c>
      <c r="V13" s="9">
        <f>U13/T13-1</f>
        <v>-8.7443980348159922E-2</v>
      </c>
      <c r="W13" s="9">
        <f t="shared" si="4"/>
        <v>-0.28525372855152797</v>
      </c>
    </row>
    <row r="14" spans="2:35" ht="21">
      <c r="B14" s="954" t="s">
        <v>280</v>
      </c>
      <c r="C14" s="954"/>
      <c r="D14" s="602">
        <v>1.4323999999999999</v>
      </c>
      <c r="E14" s="311">
        <f>N119</f>
        <v>1.5569999999999999</v>
      </c>
      <c r="F14" s="311">
        <f>M119</f>
        <v>1.6094999999999999</v>
      </c>
      <c r="G14" s="312">
        <f xml:space="preserve"> F14/E14-1</f>
        <v>3.3718689788053924E-2</v>
      </c>
      <c r="H14" s="312">
        <f t="shared" si="1"/>
        <v>0.12363864842222849</v>
      </c>
      <c r="J14" s="312">
        <f t="shared" si="2"/>
        <v>3.3718689788053924E-2</v>
      </c>
      <c r="K14" s="496">
        <f>F14</f>
        <v>1.6094999999999999</v>
      </c>
      <c r="L14" s="496">
        <f>E14</f>
        <v>1.5569999999999999</v>
      </c>
      <c r="M14" s="954" t="s">
        <v>281</v>
      </c>
      <c r="N14" s="954"/>
      <c r="Q14" s="954" t="s">
        <v>280</v>
      </c>
      <c r="R14" s="954"/>
      <c r="S14" s="649">
        <f>AF119</f>
        <v>1.4355</v>
      </c>
      <c r="T14" s="311">
        <f>AE119</f>
        <v>1.5591999999999999</v>
      </c>
      <c r="U14" s="311">
        <f>AD119</f>
        <v>1.6140000000000001</v>
      </c>
      <c r="V14" s="312">
        <f xml:space="preserve"> U14/T14-1</f>
        <v>3.5146228835300164E-2</v>
      </c>
      <c r="W14" s="312">
        <f t="shared" si="4"/>
        <v>0.12434691745036575</v>
      </c>
    </row>
    <row r="15" spans="2:35">
      <c r="V15">
        <v>1</v>
      </c>
      <c r="AI15" s="94"/>
    </row>
    <row r="19" spans="2:34">
      <c r="E19" s="158"/>
    </row>
    <row r="24" spans="2:34">
      <c r="AH24" s="117"/>
    </row>
    <row r="26" spans="2:34">
      <c r="AB26" t="s">
        <v>367</v>
      </c>
    </row>
    <row r="29" spans="2:34" ht="23.25">
      <c r="B29" s="996" t="s">
        <v>163</v>
      </c>
      <c r="C29" s="996"/>
      <c r="D29" s="996"/>
      <c r="E29" s="996"/>
      <c r="F29" s="996"/>
      <c r="G29" s="996"/>
      <c r="H29" s="693"/>
      <c r="J29" s="15"/>
      <c r="K29" s="996" t="s">
        <v>9</v>
      </c>
      <c r="L29" s="996"/>
      <c r="M29" s="996"/>
      <c r="N29" s="996"/>
    </row>
    <row r="30" spans="2:34">
      <c r="B30" s="1"/>
      <c r="C30" s="1"/>
      <c r="D30" s="1"/>
      <c r="E30" s="1"/>
      <c r="F30" s="1"/>
      <c r="G30" s="1"/>
      <c r="H30" s="1"/>
      <c r="K30" s="1"/>
      <c r="L30" s="1"/>
      <c r="M30" s="1"/>
      <c r="N30" s="1"/>
    </row>
    <row r="31" spans="2:34" ht="18.75">
      <c r="B31" s="1"/>
      <c r="C31" s="1"/>
      <c r="D31" s="17" t="s">
        <v>378</v>
      </c>
      <c r="E31" s="17" t="s">
        <v>373</v>
      </c>
      <c r="F31" s="17" t="s">
        <v>374</v>
      </c>
      <c r="G31" s="376" t="s">
        <v>187</v>
      </c>
      <c r="H31" s="692" t="s">
        <v>230</v>
      </c>
      <c r="J31" s="17" t="s">
        <v>97</v>
      </c>
      <c r="K31" s="7" t="s">
        <v>380</v>
      </c>
      <c r="L31" s="7" t="s">
        <v>379</v>
      </c>
      <c r="M31" s="7" t="s">
        <v>381</v>
      </c>
      <c r="N31" s="1"/>
    </row>
    <row r="32" spans="2:34" ht="23.25">
      <c r="B32" s="1001" t="s">
        <v>1</v>
      </c>
      <c r="C32" s="1002"/>
      <c r="D32" s="915">
        <f>O124</f>
        <v>6000.4920000000002</v>
      </c>
      <c r="E32" s="915">
        <f>N124</f>
        <v>2268.998</v>
      </c>
      <c r="F32" s="916">
        <f>M124</f>
        <v>2416.38</v>
      </c>
      <c r="G32" s="917">
        <f>F32/E32-1</f>
        <v>6.4954662807106933E-2</v>
      </c>
      <c r="H32" s="503">
        <f>F32/D32-1</f>
        <v>-0.59730302115226552</v>
      </c>
      <c r="I32" s="51"/>
      <c r="J32" s="9">
        <f>K32/L32-1</f>
        <v>6.4954662807106933E-2</v>
      </c>
      <c r="K32" s="153">
        <f>F32</f>
        <v>2416.38</v>
      </c>
      <c r="L32" s="153">
        <f>E32</f>
        <v>2268.998</v>
      </c>
      <c r="M32" s="153">
        <f>F32</f>
        <v>2416.38</v>
      </c>
      <c r="N32" s="647" t="s">
        <v>5</v>
      </c>
    </row>
    <row r="33" spans="2:14" ht="23.25">
      <c r="B33" s="1000" t="s">
        <v>2</v>
      </c>
      <c r="C33" s="1000"/>
      <c r="D33" s="631"/>
      <c r="E33" s="348"/>
      <c r="F33" s="348"/>
      <c r="G33" s="349"/>
      <c r="H33" s="349"/>
      <c r="I33" s="51"/>
      <c r="J33" s="52"/>
      <c r="K33" s="5"/>
      <c r="L33" s="5"/>
      <c r="M33" s="5"/>
      <c r="N33" s="648" t="s">
        <v>8</v>
      </c>
    </row>
    <row r="34" spans="2:14" ht="19.5" customHeight="1">
      <c r="B34" s="346"/>
      <c r="C34" s="344" t="s">
        <v>12</v>
      </c>
      <c r="D34" s="500">
        <f>O128</f>
        <v>908.5</v>
      </c>
      <c r="E34" s="500">
        <f>N128</f>
        <v>506.27800000000002</v>
      </c>
      <c r="F34" s="501">
        <f>M128</f>
        <v>589.25400000000002</v>
      </c>
      <c r="G34" s="350">
        <f>F34/E34-1</f>
        <v>0.16389414511394929</v>
      </c>
      <c r="H34" s="506">
        <f>F34/D34-1</f>
        <v>-0.35139900935608148</v>
      </c>
      <c r="I34" s="53"/>
      <c r="J34" s="11">
        <f>K34/L34-1</f>
        <v>0.16389414511394929</v>
      </c>
      <c r="K34" s="12">
        <f>F34</f>
        <v>589.25400000000002</v>
      </c>
      <c r="L34" s="12">
        <f>E34</f>
        <v>506.27800000000002</v>
      </c>
      <c r="M34" s="12">
        <f>F34</f>
        <v>589.25400000000002</v>
      </c>
      <c r="N34" s="3" t="s">
        <v>16</v>
      </c>
    </row>
    <row r="35" spans="2:14" ht="18.75">
      <c r="B35" s="346"/>
      <c r="C35" s="505" t="s">
        <v>10</v>
      </c>
      <c r="D35" s="517">
        <f>O126</f>
        <v>884.07500000000005</v>
      </c>
      <c r="E35" s="517">
        <f>N126</f>
        <v>547.76700000000005</v>
      </c>
      <c r="F35" s="511">
        <f>M126</f>
        <v>547.04100000000005</v>
      </c>
      <c r="G35" s="506">
        <f>F35/E35-1</f>
        <v>-1.3253810470510441E-3</v>
      </c>
      <c r="H35" s="506">
        <f t="shared" ref="H35:H38" si="5">F35/D35-1</f>
        <v>-0.38122783700477902</v>
      </c>
      <c r="I35" s="53"/>
      <c r="J35" s="508">
        <f>K35/L35-1</f>
        <v>-1.3253810470510441E-3</v>
      </c>
      <c r="K35" s="509">
        <f t="shared" ref="K35:K38" si="6">F35</f>
        <v>547.04100000000005</v>
      </c>
      <c r="L35" s="509">
        <f t="shared" ref="L35:M38" si="7">E35</f>
        <v>547.76700000000005</v>
      </c>
      <c r="M35" s="509">
        <f t="shared" si="7"/>
        <v>547.04100000000005</v>
      </c>
      <c r="N35" s="510" t="s">
        <v>14</v>
      </c>
    </row>
    <row r="36" spans="2:14" ht="18.75">
      <c r="B36" s="346"/>
      <c r="C36" s="344" t="s">
        <v>11</v>
      </c>
      <c r="D36" s="500">
        <f>O127</f>
        <v>570.69299999999998</v>
      </c>
      <c r="E36" s="500">
        <f>N127</f>
        <v>344.01400000000001</v>
      </c>
      <c r="F36" s="501">
        <f>M127</f>
        <v>398.20699999999999</v>
      </c>
      <c r="G36" s="350">
        <f>F36/E36-1</f>
        <v>0.15753137953687935</v>
      </c>
      <c r="H36" s="506">
        <f t="shared" si="5"/>
        <v>-0.30223955787086931</v>
      </c>
      <c r="I36" s="53"/>
      <c r="J36" s="11">
        <f>K36/L36-1</f>
        <v>0.15753137953687935</v>
      </c>
      <c r="K36" s="12">
        <f t="shared" si="6"/>
        <v>398.20699999999999</v>
      </c>
      <c r="L36" s="12">
        <f t="shared" si="7"/>
        <v>344.01400000000001</v>
      </c>
      <c r="M36" s="12">
        <f t="shared" si="7"/>
        <v>398.20699999999999</v>
      </c>
      <c r="N36" s="3" t="s">
        <v>15</v>
      </c>
    </row>
    <row r="37" spans="2:14" ht="18.75">
      <c r="B37" s="346"/>
      <c r="C37" s="623" t="s">
        <v>303</v>
      </c>
      <c r="D37" s="624">
        <f>O130</f>
        <v>108.43</v>
      </c>
      <c r="E37" s="624">
        <f>N130</f>
        <v>91.784999999999997</v>
      </c>
      <c r="F37" s="625">
        <f>M130</f>
        <v>94.369</v>
      </c>
      <c r="G37" s="626">
        <f>F37/E37-1</f>
        <v>2.8152748270414696E-2</v>
      </c>
      <c r="H37" s="506">
        <f t="shared" si="5"/>
        <v>-0.12967813335792688</v>
      </c>
      <c r="I37" s="507"/>
      <c r="J37" s="549">
        <f>K37/L37-1</f>
        <v>2.8152748270414696E-2</v>
      </c>
      <c r="K37" s="555">
        <f t="shared" si="6"/>
        <v>94.369</v>
      </c>
      <c r="L37" s="555">
        <f t="shared" si="7"/>
        <v>91.784999999999997</v>
      </c>
      <c r="M37" s="555">
        <f t="shared" si="7"/>
        <v>94.369</v>
      </c>
      <c r="N37" s="155" t="s">
        <v>18</v>
      </c>
    </row>
    <row r="38" spans="2:14" ht="18.75">
      <c r="B38" s="347"/>
      <c r="C38" s="505" t="s">
        <v>13</v>
      </c>
      <c r="D38" s="517">
        <f>O129</f>
        <v>56.09</v>
      </c>
      <c r="E38" s="517">
        <f>N129</f>
        <v>42.98</v>
      </c>
      <c r="F38" s="511">
        <f>M129</f>
        <v>32.090000000000003</v>
      </c>
      <c r="G38" s="506">
        <f>F38/E38-1</f>
        <v>-0.25337366216845025</v>
      </c>
      <c r="H38" s="506">
        <f t="shared" si="5"/>
        <v>-0.42788375824567659</v>
      </c>
      <c r="I38" s="507"/>
      <c r="J38" s="508">
        <f>K38/L38-1</f>
        <v>-0.25337366216845025</v>
      </c>
      <c r="K38" s="509">
        <f t="shared" si="6"/>
        <v>32.090000000000003</v>
      </c>
      <c r="L38" s="509">
        <f t="shared" si="7"/>
        <v>42.98</v>
      </c>
      <c r="M38" s="509">
        <f t="shared" si="7"/>
        <v>32.090000000000003</v>
      </c>
      <c r="N38" s="510" t="s">
        <v>17</v>
      </c>
    </row>
    <row r="39" spans="2:14" ht="9" customHeight="1">
      <c r="B39" s="50"/>
      <c r="C39" s="50"/>
      <c r="D39" s="50"/>
      <c r="E39" s="50"/>
      <c r="F39" s="50"/>
      <c r="G39" s="54"/>
      <c r="H39" s="54"/>
      <c r="I39" s="55"/>
      <c r="J39" s="54"/>
      <c r="K39" s="50"/>
      <c r="L39" s="50"/>
      <c r="M39" s="50"/>
      <c r="N39" s="50"/>
    </row>
    <row r="41" spans="2:14">
      <c r="I41">
        <v>1</v>
      </c>
    </row>
    <row r="55" spans="2:14" ht="23.25">
      <c r="B55" s="996" t="s">
        <v>488</v>
      </c>
      <c r="C55" s="996"/>
      <c r="D55" s="996"/>
      <c r="E55" s="996"/>
      <c r="F55" s="996"/>
      <c r="G55" s="996"/>
      <c r="H55" s="996"/>
      <c r="J55" s="50"/>
      <c r="K55" s="996" t="s">
        <v>19</v>
      </c>
      <c r="L55" s="996"/>
      <c r="M55" s="996"/>
      <c r="N55" s="996"/>
    </row>
    <row r="56" spans="2:14" ht="7.5" customHeight="1">
      <c r="B56" s="1"/>
      <c r="C56" s="1"/>
      <c r="D56" s="1"/>
      <c r="E56" s="1"/>
      <c r="F56" s="1"/>
      <c r="G56" s="1"/>
      <c r="H56" s="1"/>
      <c r="K56" s="1"/>
      <c r="L56" s="1"/>
      <c r="M56" s="1"/>
      <c r="N56" s="1"/>
    </row>
    <row r="57" spans="2:14" ht="18.75">
      <c r="B57" s="1"/>
      <c r="C57" s="1"/>
      <c r="D57" s="17" t="s">
        <v>378</v>
      </c>
      <c r="E57" s="17" t="s">
        <v>373</v>
      </c>
      <c r="F57" s="17" t="s">
        <v>374</v>
      </c>
      <c r="G57" s="376" t="s">
        <v>187</v>
      </c>
      <c r="H57" s="692" t="s">
        <v>230</v>
      </c>
      <c r="J57" s="17" t="s">
        <v>97</v>
      </c>
      <c r="K57" s="7" t="s">
        <v>380</v>
      </c>
      <c r="L57" s="7" t="s">
        <v>379</v>
      </c>
      <c r="M57" s="1"/>
      <c r="N57" s="1"/>
    </row>
    <row r="58" spans="2:14" ht="23.25">
      <c r="B58" s="1001" t="s">
        <v>1</v>
      </c>
      <c r="C58" s="1002"/>
      <c r="D58" s="627">
        <f>O138</f>
        <v>452.113</v>
      </c>
      <c r="E58" s="627">
        <f>N138</f>
        <v>71.620999999999995</v>
      </c>
      <c r="F58" s="502">
        <f>M138</f>
        <v>19.11</v>
      </c>
      <c r="G58" s="503">
        <f>F58/E58-1</f>
        <v>-0.73317881626897141</v>
      </c>
      <c r="H58" s="503">
        <f>F58/D58-1</f>
        <v>-0.95773180598655649</v>
      </c>
      <c r="I58" s="51"/>
      <c r="J58" s="504">
        <f>K58/L58-1</f>
        <v>-0.73317881626897141</v>
      </c>
      <c r="K58" s="542">
        <f>F58</f>
        <v>19.11</v>
      </c>
      <c r="L58" s="542">
        <f>E58</f>
        <v>71.620999999999995</v>
      </c>
      <c r="M58" s="995" t="s">
        <v>5</v>
      </c>
      <c r="N58" s="995"/>
    </row>
    <row r="59" spans="2:14" ht="23.25">
      <c r="B59" s="997" t="s">
        <v>2</v>
      </c>
      <c r="C59" s="997"/>
      <c r="D59" s="628"/>
      <c r="E59" s="351"/>
      <c r="F59" s="351"/>
      <c r="G59" s="343"/>
      <c r="H59" s="349"/>
      <c r="I59" s="51"/>
      <c r="J59" s="52"/>
      <c r="K59" s="5"/>
      <c r="L59" s="5"/>
      <c r="M59" s="998" t="s">
        <v>8</v>
      </c>
      <c r="N59" s="998"/>
    </row>
    <row r="60" spans="2:14" ht="18.75">
      <c r="B60" s="346"/>
      <c r="C60" s="505" t="s">
        <v>12</v>
      </c>
      <c r="D60" s="517">
        <f>O142</f>
        <v>845.18100000000004</v>
      </c>
      <c r="E60" s="517">
        <f>N142</f>
        <v>448.738</v>
      </c>
      <c r="F60" s="511">
        <f>M142</f>
        <v>435.71800000000002</v>
      </c>
      <c r="G60" s="512">
        <f>F60/E60-1</f>
        <v>-2.9014703457251212E-2</v>
      </c>
      <c r="H60" s="506">
        <f>F60/D60-1</f>
        <v>-0.48446782405188948</v>
      </c>
      <c r="I60" s="53"/>
      <c r="J60" s="11">
        <f>K60/L60-1</f>
        <v>-2.9014703457251212E-2</v>
      </c>
      <c r="K60" s="12">
        <f>F60</f>
        <v>435.71800000000002</v>
      </c>
      <c r="L60" s="12">
        <f>E60</f>
        <v>448.738</v>
      </c>
      <c r="M60" s="3" t="s">
        <v>16</v>
      </c>
      <c r="N60" s="1" t="s">
        <v>0</v>
      </c>
    </row>
    <row r="61" spans="2:14" ht="18.75">
      <c r="B61" s="346"/>
      <c r="C61" s="505" t="s">
        <v>11</v>
      </c>
      <c r="D61" s="517">
        <f>O141</f>
        <v>545.529</v>
      </c>
      <c r="E61" s="517">
        <f>N141</f>
        <v>365.34500000000003</v>
      </c>
      <c r="F61" s="511">
        <f>M141</f>
        <v>364.54</v>
      </c>
      <c r="G61" s="512">
        <f>F61/E61-1</f>
        <v>-2.2033967893361206E-3</v>
      </c>
      <c r="H61" s="506">
        <f t="shared" ref="H61:H64" si="8">F61/D61-1</f>
        <v>-0.33176788035099869</v>
      </c>
      <c r="I61" s="53"/>
      <c r="J61" s="11">
        <f>K61/L61-1</f>
        <v>-2.2033967893361206E-3</v>
      </c>
      <c r="K61" s="12">
        <f>F61</f>
        <v>364.54</v>
      </c>
      <c r="L61" s="12">
        <f>E61</f>
        <v>365.34500000000003</v>
      </c>
      <c r="M61" s="3" t="s">
        <v>15</v>
      </c>
      <c r="N61" s="1" t="s">
        <v>0</v>
      </c>
    </row>
    <row r="62" spans="2:14" ht="18.75">
      <c r="B62" s="346"/>
      <c r="C62" s="505" t="s">
        <v>10</v>
      </c>
      <c r="D62" s="517">
        <f>O140</f>
        <v>397.79399999999998</v>
      </c>
      <c r="E62" s="517">
        <f>N140</f>
        <v>232.26599999999999</v>
      </c>
      <c r="F62" s="511">
        <f>M140</f>
        <v>195.428</v>
      </c>
      <c r="G62" s="512">
        <f>F62/E62-1</f>
        <v>-0.15860263663213725</v>
      </c>
      <c r="H62" s="506">
        <f t="shared" si="8"/>
        <v>-0.50872059407633097</v>
      </c>
      <c r="I62" s="53"/>
      <c r="J62" s="508">
        <f>K62/L62-1</f>
        <v>-0.15860263663213725</v>
      </c>
      <c r="K62" s="509">
        <f>F62</f>
        <v>195.428</v>
      </c>
      <c r="L62" s="509">
        <f>E62</f>
        <v>232.26599999999999</v>
      </c>
      <c r="M62" s="510" t="s">
        <v>14</v>
      </c>
      <c r="N62" s="513" t="s">
        <v>0</v>
      </c>
    </row>
    <row r="63" spans="2:14" ht="18.75">
      <c r="B63" s="346"/>
      <c r="C63" s="344" t="s">
        <v>303</v>
      </c>
      <c r="D63" s="630">
        <f>O144</f>
        <v>102.426</v>
      </c>
      <c r="E63" s="630">
        <f>N144</f>
        <v>81.679000000000002</v>
      </c>
      <c r="F63" s="501">
        <f>M144</f>
        <v>94.954999999999998</v>
      </c>
      <c r="G63" s="345">
        <f>F63/E63-1</f>
        <v>0.1625387186424907</v>
      </c>
      <c r="H63" s="506">
        <f t="shared" si="8"/>
        <v>-7.2940464335227384E-2</v>
      </c>
      <c r="I63" s="53"/>
      <c r="J63" s="11">
        <f>K63/L63-1</f>
        <v>0.1625387186424907</v>
      </c>
      <c r="K63" s="12">
        <f>F63</f>
        <v>94.954999999999998</v>
      </c>
      <c r="L63" s="12">
        <f>E63</f>
        <v>81.679000000000002</v>
      </c>
      <c r="M63" s="3" t="s">
        <v>18</v>
      </c>
      <c r="N63" s="1" t="s">
        <v>0</v>
      </c>
    </row>
    <row r="64" spans="2:14" ht="18.75">
      <c r="B64" s="346"/>
      <c r="C64" s="505" t="s">
        <v>13</v>
      </c>
      <c r="D64" s="918">
        <f>O143</f>
        <v>37.24</v>
      </c>
      <c r="E64" s="918">
        <f>N143</f>
        <v>24.5</v>
      </c>
      <c r="F64" s="629">
        <f>M143</f>
        <v>15.98</v>
      </c>
      <c r="G64" s="512">
        <f>F64/E64-1</f>
        <v>-0.34775510204081628</v>
      </c>
      <c r="H64" s="506">
        <f t="shared" si="8"/>
        <v>-0.5708915145005371</v>
      </c>
      <c r="I64" s="507"/>
      <c r="J64" s="508">
        <f>K64/L64-1</f>
        <v>-0.34775510204081628</v>
      </c>
      <c r="K64" s="509">
        <f>F64</f>
        <v>15.98</v>
      </c>
      <c r="L64" s="509">
        <f>E64</f>
        <v>24.5</v>
      </c>
      <c r="M64" s="510" t="s">
        <v>17</v>
      </c>
      <c r="N64" s="513" t="s">
        <v>0</v>
      </c>
    </row>
    <row r="65" spans="2:14" ht="9.75" customHeight="1">
      <c r="B65" s="50"/>
      <c r="C65" s="50"/>
      <c r="D65" s="50"/>
      <c r="E65" s="50"/>
      <c r="F65" s="50"/>
      <c r="G65" s="54"/>
      <c r="H65" s="54"/>
      <c r="I65" s="55"/>
      <c r="J65" s="54"/>
      <c r="K65" s="50"/>
      <c r="L65" s="50"/>
      <c r="M65" s="50"/>
      <c r="N65" s="50"/>
    </row>
    <row r="80" spans="2:14" ht="23.25">
      <c r="B80" s="996" t="s">
        <v>146</v>
      </c>
      <c r="C80" s="996"/>
      <c r="D80" s="996"/>
      <c r="E80" s="996"/>
      <c r="F80" s="996"/>
      <c r="G80" s="996"/>
      <c r="H80" s="996"/>
      <c r="J80" s="50"/>
      <c r="K80" s="996" t="s">
        <v>20</v>
      </c>
      <c r="L80" s="996"/>
      <c r="M80" s="996"/>
      <c r="N80" s="996"/>
    </row>
    <row r="81" spans="2:14" ht="10.5" customHeight="1">
      <c r="B81" s="1"/>
      <c r="C81" s="1"/>
      <c r="D81" s="1"/>
      <c r="E81" s="1"/>
      <c r="F81" s="1"/>
      <c r="G81" s="1"/>
      <c r="H81" s="1"/>
      <c r="J81" s="1"/>
      <c r="K81" s="1"/>
      <c r="L81" s="1"/>
      <c r="M81" s="1"/>
      <c r="N81" s="1"/>
    </row>
    <row r="82" spans="2:14" ht="18.75">
      <c r="B82" s="1"/>
      <c r="C82" s="1"/>
      <c r="D82" s="17" t="s">
        <v>378</v>
      </c>
      <c r="E82" s="17" t="s">
        <v>373</v>
      </c>
      <c r="F82" s="17" t="s">
        <v>374</v>
      </c>
      <c r="G82" s="376" t="s">
        <v>187</v>
      </c>
      <c r="H82" s="692" t="s">
        <v>230</v>
      </c>
      <c r="J82" s="17" t="s">
        <v>97</v>
      </c>
      <c r="K82" s="7" t="s">
        <v>380</v>
      </c>
      <c r="L82" s="7" t="s">
        <v>379</v>
      </c>
      <c r="M82" s="1"/>
      <c r="N82" s="1"/>
    </row>
    <row r="83" spans="2:14" ht="23.25">
      <c r="B83" s="353" t="s">
        <v>1</v>
      </c>
      <c r="C83" s="518"/>
      <c r="D83" s="627">
        <f>O148</f>
        <v>4837.9589999999998</v>
      </c>
      <c r="E83" s="627">
        <f>N148</f>
        <v>3569.5929999999998</v>
      </c>
      <c r="F83" s="502">
        <f>M148</f>
        <v>2863.2910000000002</v>
      </c>
      <c r="G83" s="503">
        <f>F83/E83-1</f>
        <v>-0.19786625534059477</v>
      </c>
      <c r="H83" s="503">
        <f>F83/D83-1</f>
        <v>-0.40816137548912668</v>
      </c>
      <c r="I83" s="51"/>
      <c r="J83" s="9">
        <f>K83/L83-1</f>
        <v>-0.19786625534059477</v>
      </c>
      <c r="K83" s="153">
        <f>F83</f>
        <v>2863.2910000000002</v>
      </c>
      <c r="L83" s="153">
        <f>E83</f>
        <v>3569.5929999999998</v>
      </c>
      <c r="M83" s="62" t="s">
        <v>5</v>
      </c>
      <c r="N83" s="62"/>
    </row>
    <row r="84" spans="2:14" ht="23.25">
      <c r="B84" s="352" t="s">
        <v>2</v>
      </c>
      <c r="C84" s="352"/>
      <c r="D84" s="351"/>
      <c r="E84" s="351"/>
      <c r="F84" s="351"/>
      <c r="G84" s="343"/>
      <c r="H84" s="349"/>
      <c r="I84" s="51"/>
      <c r="J84" s="52"/>
      <c r="K84" s="5"/>
      <c r="L84" s="5"/>
      <c r="M84" s="63" t="s">
        <v>8</v>
      </c>
      <c r="N84" s="63"/>
    </row>
    <row r="85" spans="2:14" ht="18.75">
      <c r="B85" s="354"/>
      <c r="C85" s="344" t="s">
        <v>10</v>
      </c>
      <c r="D85" s="500">
        <f>O150</f>
        <v>94.643000000000001</v>
      </c>
      <c r="E85" s="500">
        <f>N150</f>
        <v>82.486999999999995</v>
      </c>
      <c r="F85" s="501">
        <f>M150</f>
        <v>92.72</v>
      </c>
      <c r="G85" s="345">
        <f>F85/E85-1</f>
        <v>0.12405591184065368</v>
      </c>
      <c r="H85" s="506">
        <f>F85/D85-1</f>
        <v>-2.0318459896664365E-2</v>
      </c>
      <c r="I85" s="53"/>
      <c r="J85" s="11">
        <f>K85/L85-1</f>
        <v>0.12405591184065368</v>
      </c>
      <c r="K85" s="12">
        <f>F85</f>
        <v>92.72</v>
      </c>
      <c r="L85" s="12">
        <f>E85</f>
        <v>82.486999999999995</v>
      </c>
      <c r="M85" s="3" t="s">
        <v>14</v>
      </c>
      <c r="N85" s="1" t="s">
        <v>0</v>
      </c>
    </row>
    <row r="86" spans="2:14" ht="18.75">
      <c r="B86" s="354"/>
      <c r="C86" s="505" t="s">
        <v>12</v>
      </c>
      <c r="D86" s="517">
        <f>O152</f>
        <v>39.529000000000003</v>
      </c>
      <c r="E86" s="517">
        <f>N152</f>
        <v>55.216999999999999</v>
      </c>
      <c r="F86" s="511">
        <f>M152</f>
        <v>40.524999999999999</v>
      </c>
      <c r="G86" s="512">
        <f>F86/E86-1</f>
        <v>-0.26607747613959465</v>
      </c>
      <c r="H86" s="626">
        <f t="shared" ref="H86:H89" si="9">F86/D86-1</f>
        <v>2.5196691036960095E-2</v>
      </c>
      <c r="I86" s="507"/>
      <c r="J86" s="508">
        <f>K86/L86-1</f>
        <v>-0.26607747613959465</v>
      </c>
      <c r="K86" s="509">
        <f>F86</f>
        <v>40.524999999999999</v>
      </c>
      <c r="L86" s="509">
        <f>E86</f>
        <v>55.216999999999999</v>
      </c>
      <c r="M86" s="510" t="s">
        <v>16</v>
      </c>
    </row>
    <row r="87" spans="2:14" ht="18.75">
      <c r="B87" s="354"/>
      <c r="C87" s="505" t="s">
        <v>13</v>
      </c>
      <c r="D87" s="517">
        <f>O153</f>
        <v>18.407</v>
      </c>
      <c r="E87" s="517">
        <f>N153</f>
        <v>18.532</v>
      </c>
      <c r="F87" s="511">
        <f>M153</f>
        <v>17.713000000000001</v>
      </c>
      <c r="G87" s="512">
        <f>F87/E87-1</f>
        <v>-4.4193826894021071E-2</v>
      </c>
      <c r="H87" s="506">
        <f t="shared" si="9"/>
        <v>-3.7703047753571917E-2</v>
      </c>
      <c r="I87" s="53"/>
      <c r="J87" s="508">
        <f>K87/L87-1</f>
        <v>-4.4193826894021071E-2</v>
      </c>
      <c r="K87" s="509">
        <f>F87</f>
        <v>17.713000000000001</v>
      </c>
      <c r="L87" s="509">
        <f>E87</f>
        <v>18.532</v>
      </c>
      <c r="M87" s="510" t="s">
        <v>17</v>
      </c>
      <c r="N87" s="1" t="s">
        <v>0</v>
      </c>
    </row>
    <row r="88" spans="2:14" ht="18.75">
      <c r="B88" s="354"/>
      <c r="C88" s="623" t="s">
        <v>11</v>
      </c>
      <c r="D88" s="500">
        <f>O151</f>
        <v>12.427</v>
      </c>
      <c r="E88" s="500">
        <f>N151</f>
        <v>16.891999999999999</v>
      </c>
      <c r="F88" s="501">
        <f>M151</f>
        <v>18.350000000000001</v>
      </c>
      <c r="G88" s="914">
        <f>F88/E88-1</f>
        <v>8.6313047596495496E-2</v>
      </c>
      <c r="H88" s="626">
        <f t="shared" si="9"/>
        <v>0.47662348112979824</v>
      </c>
      <c r="I88" s="507"/>
      <c r="J88" s="549">
        <f>K88/L88-1</f>
        <v>8.6313047596495496E-2</v>
      </c>
      <c r="K88" s="555">
        <f>F88</f>
        <v>18.350000000000001</v>
      </c>
      <c r="L88" s="555">
        <f>E88</f>
        <v>16.891999999999999</v>
      </c>
      <c r="M88" s="155" t="s">
        <v>15</v>
      </c>
      <c r="N88" s="1" t="s">
        <v>0</v>
      </c>
    </row>
    <row r="89" spans="2:14" ht="19.5" thickBot="1">
      <c r="B89" s="354"/>
      <c r="C89" s="505" t="s">
        <v>303</v>
      </c>
      <c r="D89" s="515">
        <f>O154</f>
        <v>4.633</v>
      </c>
      <c r="E89" s="515">
        <f>N154</f>
        <v>2.97</v>
      </c>
      <c r="F89" s="516">
        <f>M154</f>
        <v>2.7090000000000001</v>
      </c>
      <c r="G89" s="512">
        <f>F89/E89-1</f>
        <v>-8.787878787878789E-2</v>
      </c>
      <c r="H89" s="506">
        <f t="shared" si="9"/>
        <v>-0.41528167494064316</v>
      </c>
      <c r="I89" s="507"/>
      <c r="J89" s="508">
        <f>K89/L89-1</f>
        <v>-8.787878787878789E-2</v>
      </c>
      <c r="K89" s="514">
        <f>F89</f>
        <v>2.7090000000000001</v>
      </c>
      <c r="L89" s="514">
        <f>E89</f>
        <v>2.97</v>
      </c>
      <c r="M89" s="510" t="s">
        <v>18</v>
      </c>
      <c r="N89" s="1" t="s">
        <v>0</v>
      </c>
    </row>
    <row r="90" spans="2:14" ht="13.5" customHeight="1">
      <c r="B90" s="632"/>
      <c r="C90" s="632"/>
      <c r="D90" s="632"/>
      <c r="E90" s="632"/>
      <c r="F90" s="632"/>
      <c r="G90" s="633"/>
      <c r="H90" s="633"/>
      <c r="I90" s="55"/>
      <c r="J90" s="54"/>
      <c r="K90" s="50"/>
      <c r="L90" s="50"/>
      <c r="M90" s="50"/>
      <c r="N90" s="50"/>
    </row>
    <row r="103" spans="3:34">
      <c r="R103" s="310"/>
      <c r="S103" s="310"/>
    </row>
    <row r="104" spans="3:34" ht="18.75">
      <c r="C104" s="313"/>
      <c r="D104" s="313"/>
      <c r="E104" s="313"/>
      <c r="F104" s="313"/>
      <c r="G104" s="313"/>
      <c r="H104" s="313"/>
      <c r="I104" s="313"/>
      <c r="J104" s="314"/>
      <c r="K104" s="314"/>
      <c r="L104" s="314"/>
      <c r="M104" s="314"/>
      <c r="N104" s="314"/>
      <c r="O104" s="314"/>
      <c r="P104" s="1010" t="s">
        <v>282</v>
      </c>
      <c r="Q104" s="1010"/>
      <c r="R104" s="310"/>
      <c r="S104" s="821" t="s">
        <v>282</v>
      </c>
      <c r="T104" s="821"/>
      <c r="U104" s="821"/>
      <c r="V104" s="821"/>
      <c r="W104" s="821"/>
      <c r="X104" s="821"/>
      <c r="Y104" s="821"/>
      <c r="Z104" s="821"/>
      <c r="AA104" s="821"/>
      <c r="AB104" s="821"/>
      <c r="AC104" s="821"/>
      <c r="AD104" s="821"/>
      <c r="AE104" s="821"/>
      <c r="AF104" s="821"/>
      <c r="AG104" s="821"/>
      <c r="AH104" s="821"/>
    </row>
    <row r="105" spans="3:34" ht="44.25">
      <c r="C105" s="1011" t="s">
        <v>283</v>
      </c>
      <c r="D105" s="1012"/>
      <c r="E105" s="1012"/>
      <c r="F105" s="1012"/>
      <c r="G105" s="1012"/>
      <c r="H105" s="1012"/>
      <c r="I105" s="1012"/>
      <c r="J105" s="1012"/>
      <c r="K105" s="1012"/>
      <c r="L105" s="1012"/>
      <c r="M105" s="1012"/>
      <c r="N105" s="1012"/>
      <c r="O105" s="1012"/>
      <c r="P105" s="1012"/>
      <c r="Q105" s="1013"/>
      <c r="R105" s="310"/>
      <c r="S105" s="1028" t="s">
        <v>283</v>
      </c>
      <c r="T105" s="1029"/>
      <c r="U105" s="1029"/>
      <c r="V105" s="1029"/>
      <c r="W105" s="1029"/>
      <c r="X105" s="1029"/>
      <c r="Y105" s="1029"/>
      <c r="Z105" s="1029"/>
      <c r="AA105" s="1029"/>
      <c r="AB105" s="1029"/>
      <c r="AC105" s="1029"/>
      <c r="AD105" s="1029"/>
      <c r="AE105" s="1029"/>
      <c r="AF105" s="1029"/>
      <c r="AG105" s="1029"/>
      <c r="AH105" s="1030"/>
    </row>
    <row r="106" spans="3:34" ht="33">
      <c r="C106" s="984"/>
      <c r="D106" s="984"/>
      <c r="E106" s="984"/>
      <c r="F106" s="984"/>
      <c r="G106" s="984"/>
      <c r="H106" s="984"/>
      <c r="I106" s="984"/>
      <c r="J106" s="984"/>
      <c r="K106" s="984"/>
      <c r="L106" s="984"/>
      <c r="M106" s="984"/>
      <c r="N106" s="984"/>
      <c r="O106" s="984"/>
      <c r="P106" s="984"/>
      <c r="Q106" s="984"/>
      <c r="S106" s="1031" t="s">
        <v>386</v>
      </c>
      <c r="T106" s="1031"/>
      <c r="U106" s="1031"/>
      <c r="V106" s="1031"/>
      <c r="W106" s="1031"/>
      <c r="X106" s="1031"/>
      <c r="Y106" s="1031"/>
      <c r="Z106" s="1031"/>
      <c r="AA106" s="1031"/>
      <c r="AB106" s="1031"/>
      <c r="AC106" s="1031"/>
      <c r="AD106" s="1031"/>
      <c r="AE106" s="1031"/>
      <c r="AF106" s="1031"/>
      <c r="AG106" s="1031"/>
      <c r="AH106" s="1031"/>
    </row>
    <row r="107" spans="3:34" ht="36.75">
      <c r="C107" s="985"/>
      <c r="D107" s="985"/>
      <c r="E107" s="985"/>
      <c r="F107" s="985"/>
      <c r="G107" s="985"/>
      <c r="H107" s="985"/>
      <c r="I107" s="985"/>
      <c r="J107" s="985"/>
      <c r="K107" s="985"/>
      <c r="L107" s="985"/>
      <c r="M107" s="985"/>
      <c r="N107" s="985"/>
      <c r="O107" s="985"/>
      <c r="P107" s="985"/>
      <c r="Q107" s="985"/>
      <c r="S107" s="718"/>
      <c r="T107" s="718"/>
      <c r="U107" s="718"/>
      <c r="V107" s="718"/>
      <c r="W107" s="718"/>
      <c r="X107" s="718"/>
      <c r="Y107" s="718"/>
      <c r="Z107" s="994" t="s">
        <v>346</v>
      </c>
      <c r="AA107" s="994"/>
      <c r="AB107" s="994"/>
      <c r="AC107" s="718"/>
      <c r="AD107" s="718"/>
      <c r="AE107" s="718"/>
      <c r="AF107" s="718"/>
      <c r="AG107" s="718"/>
      <c r="AH107" s="718"/>
    </row>
    <row r="108" spans="3:34" ht="33.75" thickBot="1">
      <c r="C108" s="315"/>
      <c r="D108" s="315"/>
      <c r="E108" s="315"/>
      <c r="F108" s="315"/>
      <c r="G108" s="315"/>
      <c r="H108" s="315"/>
      <c r="I108" s="315"/>
      <c r="J108" s="316"/>
      <c r="K108" s="317"/>
      <c r="L108" s="317"/>
      <c r="M108" s="986"/>
      <c r="N108" s="986"/>
      <c r="O108" s="986"/>
      <c r="P108" s="986"/>
      <c r="Q108" s="986"/>
      <c r="S108" s="315"/>
      <c r="T108" s="315"/>
      <c r="U108" s="315"/>
      <c r="V108" s="315"/>
      <c r="W108" s="315"/>
      <c r="X108" s="316"/>
      <c r="AA108" s="317"/>
      <c r="AB108" s="969" t="s">
        <v>347</v>
      </c>
      <c r="AC108" s="969"/>
      <c r="AD108" s="976" t="s">
        <v>96</v>
      </c>
      <c r="AE108" s="976"/>
      <c r="AF108" s="976"/>
      <c r="AG108" s="976"/>
      <c r="AH108" s="976"/>
    </row>
    <row r="109" spans="3:34" ht="19.5" customHeight="1" thickBot="1">
      <c r="C109" s="315"/>
      <c r="D109" s="315"/>
      <c r="E109" s="315"/>
      <c r="F109" s="315"/>
      <c r="G109" s="315"/>
      <c r="H109" s="315"/>
      <c r="I109" s="315"/>
      <c r="J109" s="316"/>
      <c r="K109" s="987" t="s">
        <v>296</v>
      </c>
      <c r="L109" s="988"/>
      <c r="M109" s="989" t="s">
        <v>387</v>
      </c>
      <c r="N109" s="990"/>
      <c r="O109" s="991"/>
      <c r="P109" s="992" t="s">
        <v>284</v>
      </c>
      <c r="Q109" s="992"/>
      <c r="S109" s="315"/>
      <c r="T109" s="315"/>
      <c r="U109" s="315"/>
      <c r="V109" s="315"/>
      <c r="W109" s="315"/>
      <c r="X109" s="316"/>
      <c r="Y109" s="958" t="s">
        <v>309</v>
      </c>
      <c r="Z109" s="958"/>
      <c r="AA109" s="958"/>
      <c r="AB109" s="980" t="s">
        <v>310</v>
      </c>
      <c r="AC109" s="981"/>
      <c r="AD109" s="961" t="s">
        <v>387</v>
      </c>
      <c r="AE109" s="962"/>
      <c r="AF109" s="963"/>
      <c r="AG109" s="982"/>
      <c r="AH109" s="982"/>
    </row>
    <row r="110" spans="3:34" ht="15.75" customHeight="1" thickBot="1">
      <c r="C110" s="315"/>
      <c r="D110" s="315"/>
      <c r="E110" s="315"/>
      <c r="F110" s="315"/>
      <c r="G110" s="315"/>
      <c r="H110" s="315"/>
      <c r="I110" s="315"/>
      <c r="J110" s="316"/>
      <c r="K110" s="318" t="s">
        <v>187</v>
      </c>
      <c r="L110" s="319" t="s">
        <v>230</v>
      </c>
      <c r="M110" s="320">
        <v>2013</v>
      </c>
      <c r="N110" s="321">
        <v>2012</v>
      </c>
      <c r="O110" s="322">
        <v>2010</v>
      </c>
      <c r="P110" s="992"/>
      <c r="Q110" s="992"/>
      <c r="S110" s="315"/>
      <c r="T110" s="315"/>
      <c r="U110" s="315"/>
      <c r="V110" s="315"/>
      <c r="W110" s="315"/>
      <c r="X110" s="316"/>
      <c r="Y110" s="377" t="s">
        <v>311</v>
      </c>
      <c r="Z110" s="378" t="s">
        <v>312</v>
      </c>
      <c r="AA110" s="379">
        <v>2011</v>
      </c>
      <c r="AB110" s="738" t="s">
        <v>313</v>
      </c>
      <c r="AC110" s="739" t="s">
        <v>314</v>
      </c>
      <c r="AD110" s="798">
        <v>2013</v>
      </c>
      <c r="AE110" s="799">
        <v>2012</v>
      </c>
      <c r="AF110" s="740">
        <v>2010</v>
      </c>
      <c r="AG110" s="982"/>
      <c r="AH110" s="982"/>
    </row>
    <row r="111" spans="3:34" ht="21">
      <c r="C111" s="315"/>
      <c r="D111" s="315"/>
      <c r="E111" s="315"/>
      <c r="F111" s="315"/>
      <c r="G111" s="315"/>
      <c r="H111" s="315"/>
      <c r="I111" s="315"/>
      <c r="J111" s="316"/>
      <c r="K111" s="942">
        <f>M111/N111-1</f>
        <v>-0.38807593456584266</v>
      </c>
      <c r="L111" s="733">
        <f>M111/O111-1</f>
        <v>-0.21485884959823798</v>
      </c>
      <c r="M111" s="638">
        <f t="shared" ref="M111:M118" si="10">AD111*$AD$119</f>
        <v>431.58558037800003</v>
      </c>
      <c r="N111" s="638">
        <f t="shared" ref="N111:N118" si="11">AE111*$AE$119</f>
        <v>705.29270665599995</v>
      </c>
      <c r="O111" s="639">
        <f t="shared" ref="O111:O118" si="12">AF111*$AF$119</f>
        <v>549.6917085</v>
      </c>
      <c r="P111" s="993" t="s">
        <v>285</v>
      </c>
      <c r="Q111" s="993"/>
      <c r="S111" s="315"/>
      <c r="T111" s="315"/>
      <c r="U111" s="315"/>
      <c r="V111" s="315"/>
      <c r="W111" s="315"/>
      <c r="X111" s="316"/>
      <c r="Y111" s="385">
        <f t="shared" ref="Y111:Z111" si="13">SUM(Y112:Y113)</f>
        <v>717.30769230769226</v>
      </c>
      <c r="Z111" s="386">
        <f t="shared" si="13"/>
        <v>633.8839800230503</v>
      </c>
      <c r="AA111" s="387">
        <f>SUM(AA112:AA113)</f>
        <v>419.25935556502594</v>
      </c>
      <c r="AB111" s="741">
        <f>(AD111-AE111)*100/AE111</f>
        <v>-40.885253852234321</v>
      </c>
      <c r="AC111" s="742">
        <f>(AD111-AF111)*100/AF111</f>
        <v>-30.169137459620242</v>
      </c>
      <c r="AD111" s="800">
        <v>267.40122700000001</v>
      </c>
      <c r="AE111" s="801">
        <v>452.34267999999997</v>
      </c>
      <c r="AF111" s="743">
        <v>382.92700000000002</v>
      </c>
      <c r="AG111" s="983" t="s">
        <v>285</v>
      </c>
      <c r="AH111" s="983"/>
    </row>
    <row r="112" spans="3:34" ht="21">
      <c r="C112" s="315"/>
      <c r="D112" s="315"/>
      <c r="E112" s="315"/>
      <c r="F112" s="315"/>
      <c r="G112" s="315"/>
      <c r="H112" s="315"/>
      <c r="I112" s="315"/>
      <c r="J112" s="316"/>
      <c r="K112" s="943">
        <f>M112/N112-1</f>
        <v>-0.75470462259078785</v>
      </c>
      <c r="L112" s="734">
        <f>M112/O112-1</f>
        <v>-0.93526301605468054</v>
      </c>
      <c r="M112" s="642">
        <f t="shared" si="10"/>
        <v>3.9015706200000007</v>
      </c>
      <c r="N112" s="642">
        <f t="shared" si="11"/>
        <v>15.905601895999999</v>
      </c>
      <c r="O112" s="643">
        <f t="shared" si="12"/>
        <v>60.268032000000005</v>
      </c>
      <c r="P112" s="973" t="s">
        <v>286</v>
      </c>
      <c r="Q112" s="973"/>
      <c r="S112" s="315"/>
      <c r="T112" s="315"/>
      <c r="U112" s="315"/>
      <c r="V112" s="315"/>
      <c r="W112" s="315"/>
      <c r="X112" s="316"/>
      <c r="Y112" s="524">
        <f>27/Y119</f>
        <v>17.307692307692307</v>
      </c>
      <c r="Z112" s="525">
        <f>17.3/Z119</f>
        <v>11.076962479190676</v>
      </c>
      <c r="AA112" s="526">
        <f>19.373</f>
        <v>19.373000000000001</v>
      </c>
      <c r="AB112" s="744">
        <f t="shared" ref="AB112:AB119" si="14">(AD112-AE112)*100/AE112</f>
        <v>-76.303311495883293</v>
      </c>
      <c r="AC112" s="745">
        <f t="shared" ref="AC112:AC119" si="15">(AD112-AF112)*100/AF112</f>
        <v>-94.242258955792693</v>
      </c>
      <c r="AD112" s="802">
        <v>2.4173300000000002</v>
      </c>
      <c r="AE112" s="803">
        <v>10.201129999999999</v>
      </c>
      <c r="AF112" s="746">
        <v>41.984000000000002</v>
      </c>
      <c r="AG112" s="971" t="s">
        <v>286</v>
      </c>
      <c r="AH112" s="971"/>
    </row>
    <row r="113" spans="3:38" ht="21.75" thickBot="1">
      <c r="C113" s="315"/>
      <c r="D113" s="315"/>
      <c r="E113" s="315"/>
      <c r="F113" s="315"/>
      <c r="G113" s="315"/>
      <c r="H113" s="315"/>
      <c r="I113" s="315"/>
      <c r="J113" s="316"/>
      <c r="K113" s="943">
        <f>M113/N113-1</f>
        <v>-0.37961704417593944</v>
      </c>
      <c r="L113" s="734">
        <f>M113/O113-1</f>
        <v>-0.12614769106291901</v>
      </c>
      <c r="M113" s="640">
        <f t="shared" si="10"/>
        <v>427.68400975800006</v>
      </c>
      <c r="N113" s="640">
        <f t="shared" si="11"/>
        <v>689.38710475999994</v>
      </c>
      <c r="O113" s="641">
        <f t="shared" si="12"/>
        <v>489.42367650000006</v>
      </c>
      <c r="P113" s="1007" t="s">
        <v>287</v>
      </c>
      <c r="Q113" s="1007"/>
      <c r="S113" s="315"/>
      <c r="T113" s="315"/>
      <c r="U113" s="315"/>
      <c r="V113" s="315"/>
      <c r="W113" s="315"/>
      <c r="X113" s="316"/>
      <c r="Y113" s="527">
        <f>1092/Y119</f>
        <v>700</v>
      </c>
      <c r="Z113" s="528">
        <f>972.7/Z119</f>
        <v>622.80701754385962</v>
      </c>
      <c r="AA113" s="529">
        <f>563/1.4079</f>
        <v>399.88635556502595</v>
      </c>
      <c r="AB113" s="747">
        <f t="shared" si="14"/>
        <v>-40.068085209363382</v>
      </c>
      <c r="AC113" s="748">
        <f t="shared" si="15"/>
        <v>-22.279120850112783</v>
      </c>
      <c r="AD113" s="804">
        <f>AD111-AD112</f>
        <v>264.98389700000001</v>
      </c>
      <c r="AE113" s="804">
        <f>AE111-AE112</f>
        <v>442.14155</v>
      </c>
      <c r="AF113" s="749">
        <f>AF111-AF112</f>
        <v>340.94300000000004</v>
      </c>
      <c r="AG113" s="972" t="s">
        <v>287</v>
      </c>
      <c r="AH113" s="972"/>
    </row>
    <row r="114" spans="3:38" ht="21">
      <c r="C114" s="315"/>
      <c r="D114" s="315"/>
      <c r="E114" s="315"/>
      <c r="F114" s="315"/>
      <c r="G114" s="315"/>
      <c r="H114" s="315"/>
      <c r="I114" s="315"/>
      <c r="J114" s="316"/>
      <c r="K114" s="942">
        <f>M114/N114-1</f>
        <v>-4.7976518910979871E-2</v>
      </c>
      <c r="L114" s="733">
        <f>M114/O114-1</f>
        <v>-0.12401270839342327</v>
      </c>
      <c r="M114" s="638">
        <f t="shared" si="10"/>
        <v>1308.7899611100001</v>
      </c>
      <c r="N114" s="638">
        <f t="shared" si="11"/>
        <v>1374.745462804</v>
      </c>
      <c r="O114" s="639">
        <f t="shared" si="12"/>
        <v>1494.0741420000002</v>
      </c>
      <c r="P114" s="993" t="s">
        <v>8</v>
      </c>
      <c r="Q114" s="993"/>
      <c r="S114" s="315"/>
      <c r="T114" s="315"/>
      <c r="U114" s="315"/>
      <c r="V114" s="315"/>
      <c r="W114" s="315"/>
      <c r="X114" s="316"/>
      <c r="Y114" s="385">
        <f>SUM(Y115:Y116)</f>
        <v>1257.1153846153845</v>
      </c>
      <c r="Z114" s="386">
        <f>SUM(Z115:Z116)</f>
        <v>1064.6049430144703</v>
      </c>
      <c r="AA114" s="388">
        <f>SUM(AA115:AA116)</f>
        <v>933.4</v>
      </c>
      <c r="AB114" s="750">
        <f t="shared" si="14"/>
        <v>-8.0300488405204433</v>
      </c>
      <c r="AC114" s="751">
        <f t="shared" si="15"/>
        <v>-22.089234380344433</v>
      </c>
      <c r="AD114" s="805">
        <v>810.89836500000001</v>
      </c>
      <c r="AE114" s="806">
        <v>881.69924500000002</v>
      </c>
      <c r="AF114" s="752">
        <v>1040.8040000000001</v>
      </c>
      <c r="AG114" s="983" t="s">
        <v>8</v>
      </c>
      <c r="AH114" s="983"/>
    </row>
    <row r="115" spans="3:38" ht="21">
      <c r="C115" s="315"/>
      <c r="D115" s="315"/>
      <c r="E115" s="315"/>
      <c r="F115" s="315"/>
      <c r="G115" s="315"/>
      <c r="H115" s="315"/>
      <c r="I115" s="315"/>
      <c r="J115" s="316"/>
      <c r="K115" s="943">
        <f t="shared" ref="K115:K118" si="16">M115/N115-1</f>
        <v>-4.5829965777768766E-2</v>
      </c>
      <c r="L115" s="734">
        <f t="shared" ref="L115:L118" si="17">M115/O115-1</f>
        <v>-0.16286538578649346</v>
      </c>
      <c r="M115" s="642">
        <f t="shared" si="10"/>
        <v>1112.4007007100001</v>
      </c>
      <c r="N115" s="642">
        <f t="shared" si="11"/>
        <v>1165.8306809191999</v>
      </c>
      <c r="O115" s="643">
        <f t="shared" si="12"/>
        <v>1328.8193819999999</v>
      </c>
      <c r="P115" s="973" t="s">
        <v>286</v>
      </c>
      <c r="Q115" s="973"/>
      <c r="S115" s="315"/>
      <c r="T115" s="315"/>
      <c r="U115" s="315"/>
      <c r="V115" s="315"/>
      <c r="W115" s="315"/>
      <c r="X115" s="316"/>
      <c r="Y115" s="524">
        <f>1713.2/Y119</f>
        <v>1098.2051282051282</v>
      </c>
      <c r="Z115" s="525">
        <f>1417/Z119</f>
        <v>907.2864643360225</v>
      </c>
      <c r="AA115" s="526">
        <f>765.4</f>
        <v>765.4</v>
      </c>
      <c r="AB115" s="744">
        <f t="shared" si="14"/>
        <v>-7.8226817001671076</v>
      </c>
      <c r="AC115" s="745">
        <f t="shared" si="15"/>
        <v>-25.544811728408387</v>
      </c>
      <c r="AD115" s="802">
        <v>689.21976500000005</v>
      </c>
      <c r="AE115" s="802">
        <v>747.71080099999995</v>
      </c>
      <c r="AF115" s="746">
        <v>925.68399999999997</v>
      </c>
      <c r="AG115" s="971" t="s">
        <v>286</v>
      </c>
      <c r="AH115" s="971"/>
    </row>
    <row r="116" spans="3:38" ht="21.75" thickBot="1">
      <c r="C116" s="315"/>
      <c r="D116" s="315"/>
      <c r="E116" s="315"/>
      <c r="F116" s="315"/>
      <c r="G116" s="315"/>
      <c r="H116" s="315"/>
      <c r="I116" s="315"/>
      <c r="J116" s="316"/>
      <c r="K116" s="943">
        <f t="shared" si="16"/>
        <v>-5.9955171059685841E-2</v>
      </c>
      <c r="L116" s="735">
        <f t="shared" si="17"/>
        <v>0.18840304751282044</v>
      </c>
      <c r="M116" s="640">
        <f t="shared" si="10"/>
        <v>196.38926039999996</v>
      </c>
      <c r="N116" s="640">
        <f t="shared" si="11"/>
        <v>208.91478188480011</v>
      </c>
      <c r="O116" s="641">
        <f t="shared" si="12"/>
        <v>165.25476000000018</v>
      </c>
      <c r="P116" s="1007" t="s">
        <v>287</v>
      </c>
      <c r="Q116" s="1007"/>
      <c r="S116" s="315"/>
      <c r="T116" s="315"/>
      <c r="U116" s="315"/>
      <c r="V116" s="315"/>
      <c r="W116" s="315"/>
      <c r="X116" s="316"/>
      <c r="Y116" s="527">
        <f>247.9/Y119</f>
        <v>158.91025641025641</v>
      </c>
      <c r="Z116" s="528">
        <f>245.7/Z119</f>
        <v>157.31847867844792</v>
      </c>
      <c r="AA116" s="530">
        <f>168</f>
        <v>168</v>
      </c>
      <c r="AB116" s="753">
        <f t="shared" si="14"/>
        <v>-9.1872430431389329</v>
      </c>
      <c r="AC116" s="754">
        <f t="shared" si="15"/>
        <v>5.6971855455175779</v>
      </c>
      <c r="AD116" s="804">
        <f>AD114-AD115</f>
        <v>121.67859999999996</v>
      </c>
      <c r="AE116" s="804">
        <f>AE114-AE115</f>
        <v>133.98844400000007</v>
      </c>
      <c r="AF116" s="749">
        <f>AF114-AF115</f>
        <v>115.12000000000012</v>
      </c>
      <c r="AG116" s="972" t="s">
        <v>287</v>
      </c>
      <c r="AH116" s="972"/>
    </row>
    <row r="117" spans="3:38" ht="21.75" thickBot="1">
      <c r="C117" s="315"/>
      <c r="D117" s="315"/>
      <c r="E117" s="315"/>
      <c r="F117" s="315"/>
      <c r="G117" s="315"/>
      <c r="H117" s="315"/>
      <c r="I117" s="315"/>
      <c r="J117" s="316"/>
      <c r="K117" s="944">
        <f t="shared" si="16"/>
        <v>-5.6059737017364442E-2</v>
      </c>
      <c r="L117" s="736">
        <f t="shared" si="17"/>
        <v>-0.15546811140569361</v>
      </c>
      <c r="M117" s="634">
        <f t="shared" si="10"/>
        <v>1312.6915317300002</v>
      </c>
      <c r="N117" s="634">
        <f t="shared" si="11"/>
        <v>1390.6510647</v>
      </c>
      <c r="O117" s="635">
        <f t="shared" si="12"/>
        <v>1554.3421740000001</v>
      </c>
      <c r="P117" s="1004" t="s">
        <v>288</v>
      </c>
      <c r="Q117" s="1004"/>
      <c r="S117" s="315"/>
      <c r="T117" s="315"/>
      <c r="U117" s="315"/>
      <c r="V117" s="315"/>
      <c r="W117" s="315"/>
      <c r="X117" s="316"/>
      <c r="Y117" s="389">
        <f t="shared" ref="Y117:Z117" si="18">Y114+Y112</f>
        <v>1274.4230769230769</v>
      </c>
      <c r="Z117" s="390">
        <f t="shared" si="18"/>
        <v>1075.6819054936609</v>
      </c>
      <c r="AA117" s="391">
        <f>AA114+AA112</f>
        <v>952.77300000000002</v>
      </c>
      <c r="AB117" s="941">
        <f t="shared" si="14"/>
        <v>-8.8109257718385905</v>
      </c>
      <c r="AC117" s="755">
        <f t="shared" si="15"/>
        <v>-24.886894295097473</v>
      </c>
      <c r="AD117" s="808">
        <f>AD114+AD112</f>
        <v>813.31569500000001</v>
      </c>
      <c r="AE117" s="807">
        <f>AE114+AE112</f>
        <v>891.90037500000005</v>
      </c>
      <c r="AF117" s="756">
        <f>AF114+AF112</f>
        <v>1082.788</v>
      </c>
      <c r="AG117" s="966" t="s">
        <v>288</v>
      </c>
      <c r="AH117" s="966"/>
    </row>
    <row r="118" spans="3:38" ht="21.75" thickBot="1">
      <c r="C118" s="315"/>
      <c r="D118" s="315"/>
      <c r="E118" s="315"/>
      <c r="F118" s="315"/>
      <c r="G118" s="315"/>
      <c r="H118" s="315"/>
      <c r="I118" s="315"/>
      <c r="J118" s="316"/>
      <c r="K118" s="944">
        <f t="shared" si="16"/>
        <v>-5.5371077656445555E-2</v>
      </c>
      <c r="L118" s="737">
        <f t="shared" si="17"/>
        <v>-0.1963772329377681</v>
      </c>
      <c r="M118" s="636">
        <f t="shared" si="10"/>
        <v>1116.3022713300002</v>
      </c>
      <c r="N118" s="636">
        <f t="shared" si="11"/>
        <v>1181.7362828152</v>
      </c>
      <c r="O118" s="637">
        <f t="shared" si="12"/>
        <v>1389.0874140000001</v>
      </c>
      <c r="P118" s="1005" t="s">
        <v>289</v>
      </c>
      <c r="Q118" s="1005"/>
      <c r="S118" s="315"/>
      <c r="T118" s="315"/>
      <c r="U118" s="315"/>
      <c r="V118" s="315"/>
      <c r="W118" s="315"/>
      <c r="X118" s="316"/>
      <c r="Y118" s="389">
        <f t="shared" ref="Y118:Z118" si="19">Y115+Y112</f>
        <v>1115.5128205128206</v>
      </c>
      <c r="Z118" s="390">
        <f t="shared" si="19"/>
        <v>918.36342681521319</v>
      </c>
      <c r="AA118" s="391">
        <f>AA115+AA112</f>
        <v>784.77300000000002</v>
      </c>
      <c r="AB118" s="941">
        <f t="shared" si="14"/>
        <v>-8.7443980348159922</v>
      </c>
      <c r="AC118" s="755">
        <f t="shared" si="15"/>
        <v>-28.525372855152796</v>
      </c>
      <c r="AD118" s="808">
        <f>AD115+AD112</f>
        <v>691.63709500000004</v>
      </c>
      <c r="AE118" s="756">
        <f>AE115+AE112</f>
        <v>757.91193099999998</v>
      </c>
      <c r="AF118" s="756">
        <f>AF115+AF112</f>
        <v>967.66800000000001</v>
      </c>
      <c r="AG118" s="966" t="s">
        <v>289</v>
      </c>
      <c r="AH118" s="966"/>
    </row>
    <row r="119" spans="3:38" ht="21.75" thickBot="1">
      <c r="C119" s="315"/>
      <c r="D119" s="315"/>
      <c r="E119" s="315"/>
      <c r="F119" s="315"/>
      <c r="G119" s="315"/>
      <c r="H119" s="315"/>
      <c r="I119" s="315"/>
      <c r="J119" s="316"/>
      <c r="K119" s="945">
        <f>M119/N119-1</f>
        <v>3.3718689788053924E-2</v>
      </c>
      <c r="L119" s="644">
        <f>M119/O119-1</f>
        <v>0.12363864842222849</v>
      </c>
      <c r="M119" s="645">
        <v>1.6094999999999999</v>
      </c>
      <c r="N119" s="645">
        <v>1.5569999999999999</v>
      </c>
      <c r="O119" s="646">
        <v>1.4323999999999999</v>
      </c>
      <c r="P119" s="1006" t="s">
        <v>290</v>
      </c>
      <c r="Q119" s="1006"/>
      <c r="S119" s="315"/>
      <c r="T119" s="315"/>
      <c r="U119" s="315"/>
      <c r="V119" s="315"/>
      <c r="W119" s="315"/>
      <c r="X119" s="316"/>
      <c r="Y119" s="392">
        <v>1.56</v>
      </c>
      <c r="Z119" s="393">
        <v>1.5618000000000001</v>
      </c>
      <c r="AA119" s="394">
        <v>1.4078999999999999</v>
      </c>
      <c r="AB119" s="757">
        <f t="shared" si="14"/>
        <v>3.5146228835300271</v>
      </c>
      <c r="AC119" s="758">
        <f t="shared" si="15"/>
        <v>12.434691745036579</v>
      </c>
      <c r="AD119" s="645">
        <v>1.6140000000000001</v>
      </c>
      <c r="AE119" s="645">
        <v>1.5591999999999999</v>
      </c>
      <c r="AF119" s="646">
        <v>1.4355</v>
      </c>
      <c r="AG119" s="967" t="s">
        <v>290</v>
      </c>
      <c r="AH119" s="967"/>
      <c r="AJ119">
        <f>2.4*1.614</f>
        <v>3.8736000000000002</v>
      </c>
      <c r="AL119" s="622"/>
    </row>
    <row r="120" spans="3:38" ht="18.75">
      <c r="C120" s="315"/>
      <c r="D120" s="315"/>
      <c r="E120" s="315"/>
      <c r="F120" s="315"/>
      <c r="G120" s="315"/>
      <c r="H120" s="315"/>
      <c r="I120" s="315"/>
      <c r="J120" s="316"/>
      <c r="K120" s="968"/>
      <c r="L120" s="968"/>
      <c r="M120" s="968"/>
      <c r="N120" s="968"/>
      <c r="O120" s="968"/>
      <c r="P120" s="968"/>
      <c r="Q120" s="968"/>
      <c r="S120" s="315"/>
      <c r="T120" s="315"/>
      <c r="U120" s="315"/>
      <c r="V120" s="315"/>
      <c r="W120" s="315"/>
      <c r="X120" s="316"/>
      <c r="Y120" s="968" t="s">
        <v>315</v>
      </c>
      <c r="Z120" s="968"/>
      <c r="AA120" s="968"/>
      <c r="AB120" s="968"/>
      <c r="AC120" s="968"/>
      <c r="AD120" s="968"/>
      <c r="AE120" s="968"/>
      <c r="AF120" s="968"/>
      <c r="AG120" s="968"/>
      <c r="AH120" s="968"/>
      <c r="AJ120" s="622"/>
      <c r="AK120" s="622"/>
      <c r="AL120" s="622"/>
    </row>
    <row r="121" spans="3:38" ht="33.75" thickBot="1">
      <c r="C121" s="315"/>
      <c r="D121" s="315"/>
      <c r="E121" s="315"/>
      <c r="F121" s="315"/>
      <c r="G121" s="315"/>
      <c r="H121" s="315"/>
      <c r="I121" s="315"/>
      <c r="J121" s="316"/>
      <c r="K121" s="317"/>
      <c r="L121" s="432"/>
      <c r="M121" s="317"/>
      <c r="N121" s="317"/>
      <c r="O121" s="317"/>
      <c r="P121" s="1014"/>
      <c r="Q121" s="1014"/>
      <c r="R121" t="s">
        <v>348</v>
      </c>
      <c r="S121" s="315"/>
      <c r="T121" s="315"/>
      <c r="U121" s="315"/>
      <c r="V121" s="315"/>
      <c r="W121" s="315"/>
      <c r="X121" s="316"/>
      <c r="Y121" s="969" t="s">
        <v>316</v>
      </c>
      <c r="Z121" s="969"/>
      <c r="AA121" s="336"/>
      <c r="AB121" s="317"/>
      <c r="AC121" s="317"/>
      <c r="AD121" s="317"/>
      <c r="AE121" s="317"/>
      <c r="AF121" s="317"/>
      <c r="AG121" s="970" t="s">
        <v>291</v>
      </c>
      <c r="AH121" s="970"/>
    </row>
    <row r="122" spans="3:38" ht="19.5" customHeight="1" thickBot="1">
      <c r="C122" s="315"/>
      <c r="D122" s="315"/>
      <c r="E122" s="315"/>
      <c r="F122" s="315"/>
      <c r="G122" s="315"/>
      <c r="H122" s="315"/>
      <c r="I122" s="315"/>
      <c r="J122" s="316"/>
      <c r="K122" s="987" t="s">
        <v>296</v>
      </c>
      <c r="L122" s="988"/>
      <c r="M122" s="989" t="s">
        <v>387</v>
      </c>
      <c r="N122" s="990"/>
      <c r="O122" s="991"/>
      <c r="P122" s="992" t="s">
        <v>363</v>
      </c>
      <c r="Q122" s="992"/>
      <c r="S122" s="315"/>
      <c r="T122" s="315"/>
      <c r="U122" s="315"/>
      <c r="V122" s="315"/>
      <c r="W122" s="315"/>
      <c r="X122" s="316"/>
      <c r="Y122" s="958" t="s">
        <v>309</v>
      </c>
      <c r="Z122" s="958"/>
      <c r="AA122" s="958"/>
      <c r="AB122" s="959" t="s">
        <v>310</v>
      </c>
      <c r="AC122" s="960"/>
      <c r="AD122" s="961" t="s">
        <v>387</v>
      </c>
      <c r="AE122" s="962"/>
      <c r="AF122" s="963"/>
      <c r="AG122" s="964" t="s">
        <v>317</v>
      </c>
      <c r="AH122" s="964"/>
    </row>
    <row r="123" spans="3:38" ht="15.75" customHeight="1" thickBot="1">
      <c r="C123" s="315"/>
      <c r="D123" s="315"/>
      <c r="E123" s="315"/>
      <c r="F123" s="315"/>
      <c r="G123" s="315"/>
      <c r="H123" s="315"/>
      <c r="I123" s="315"/>
      <c r="J123" s="316"/>
      <c r="K123" s="318" t="s">
        <v>187</v>
      </c>
      <c r="L123" s="319" t="s">
        <v>230</v>
      </c>
      <c r="M123" s="320">
        <v>2013</v>
      </c>
      <c r="N123" s="321">
        <v>2012</v>
      </c>
      <c r="O123" s="322">
        <v>2010</v>
      </c>
      <c r="P123" s="992"/>
      <c r="Q123" s="992"/>
      <c r="S123" s="315"/>
      <c r="T123" s="315"/>
      <c r="U123" s="315"/>
      <c r="V123" s="315"/>
      <c r="W123" s="315"/>
      <c r="X123" s="316"/>
      <c r="Y123" s="377" t="s">
        <v>311</v>
      </c>
      <c r="Z123" s="378" t="s">
        <v>312</v>
      </c>
      <c r="AA123" s="379">
        <v>2011</v>
      </c>
      <c r="AB123" s="380" t="s">
        <v>313</v>
      </c>
      <c r="AC123" s="381" t="s">
        <v>314</v>
      </c>
      <c r="AD123" s="382">
        <v>2013</v>
      </c>
      <c r="AE123" s="383">
        <v>2012</v>
      </c>
      <c r="AF123" s="384">
        <v>2010</v>
      </c>
      <c r="AG123" s="964"/>
      <c r="AH123" s="964"/>
    </row>
    <row r="124" spans="3:38" ht="15.75" thickBot="1">
      <c r="C124" s="315"/>
      <c r="D124" s="315"/>
      <c r="E124" s="315"/>
      <c r="F124" s="315"/>
      <c r="G124" s="315"/>
      <c r="H124" s="315"/>
      <c r="I124" s="315"/>
      <c r="J124" s="316"/>
      <c r="K124" s="784">
        <f>(M124-N124)*100/N124</f>
        <v>6.4954662807106951</v>
      </c>
      <c r="L124" s="785">
        <f>(M124-O124)*100/O124</f>
        <v>-59.73030211522655</v>
      </c>
      <c r="M124" s="766">
        <f>AD124</f>
        <v>2416.38</v>
      </c>
      <c r="N124" s="767">
        <f>AE124</f>
        <v>2268.998</v>
      </c>
      <c r="O124" s="768">
        <f>AF124</f>
        <v>6000.4920000000002</v>
      </c>
      <c r="P124" s="1015" t="s">
        <v>285</v>
      </c>
      <c r="Q124" s="1015"/>
      <c r="S124" s="315"/>
      <c r="T124" s="315"/>
      <c r="U124" s="315"/>
      <c r="V124" s="315"/>
      <c r="W124" s="315"/>
      <c r="X124" s="316"/>
      <c r="Y124" s="395">
        <v>4000</v>
      </c>
      <c r="Z124" s="396">
        <v>2762</v>
      </c>
      <c r="AA124" s="397">
        <v>2509.1480000000001</v>
      </c>
      <c r="AB124" s="764">
        <f>(AD124-AE124)*100/AE124</f>
        <v>6.4954662807106951</v>
      </c>
      <c r="AC124" s="440">
        <f>(AD124-AF124)*100/AF124</f>
        <v>-59.73030211522655</v>
      </c>
      <c r="AD124" s="396">
        <v>2416.38</v>
      </c>
      <c r="AE124" s="765">
        <v>2268.998</v>
      </c>
      <c r="AF124" s="399">
        <v>6000.4920000000002</v>
      </c>
      <c r="AG124" s="965" t="s">
        <v>285</v>
      </c>
      <c r="AH124" s="965"/>
    </row>
    <row r="125" spans="3:38">
      <c r="C125" s="315"/>
      <c r="D125" s="315"/>
      <c r="E125" s="315"/>
      <c r="F125" s="315"/>
      <c r="G125" s="315"/>
      <c r="H125" s="315"/>
      <c r="I125" s="315"/>
      <c r="J125" s="316"/>
      <c r="K125" s="777"/>
      <c r="L125" s="776"/>
      <c r="M125" s="769"/>
      <c r="N125" s="770"/>
      <c r="O125" s="771"/>
      <c r="P125" s="956" t="s">
        <v>8</v>
      </c>
      <c r="Q125" s="956"/>
      <c r="S125" s="315"/>
      <c r="T125" s="315"/>
      <c r="U125" s="315"/>
      <c r="V125" s="315"/>
      <c r="W125" s="315"/>
      <c r="X125" s="316"/>
      <c r="Y125" s="400"/>
      <c r="Z125" s="401"/>
      <c r="AA125" s="402"/>
      <c r="AB125" s="323"/>
      <c r="AC125" s="324"/>
      <c r="AD125" s="325"/>
      <c r="AE125" s="326"/>
      <c r="AF125" s="327"/>
      <c r="AG125" s="956" t="s">
        <v>8</v>
      </c>
      <c r="AH125" s="956"/>
    </row>
    <row r="126" spans="3:38">
      <c r="C126" s="315"/>
      <c r="D126" s="315"/>
      <c r="E126" s="315"/>
      <c r="F126" s="315"/>
      <c r="G126" s="315"/>
      <c r="H126" s="315"/>
      <c r="I126" s="315"/>
      <c r="J126" s="316"/>
      <c r="K126" s="778">
        <f>(M126-N126)*100/N126</f>
        <v>-0.13253810470510255</v>
      </c>
      <c r="L126" s="779">
        <f>(M126-O126)*100/O126</f>
        <v>-38.122783700477903</v>
      </c>
      <c r="M126" s="772">
        <f>AD126</f>
        <v>547.04100000000005</v>
      </c>
      <c r="N126" s="772">
        <f t="shared" ref="N126:O126" si="20">AE126</f>
        <v>547.76700000000005</v>
      </c>
      <c r="O126" s="772">
        <f t="shared" si="20"/>
        <v>884.07500000000005</v>
      </c>
      <c r="P126" s="1016" t="s">
        <v>14</v>
      </c>
      <c r="Q126" s="1016"/>
      <c r="S126" s="315"/>
      <c r="T126" s="315"/>
      <c r="U126" s="315"/>
      <c r="V126" s="315"/>
      <c r="W126" s="315"/>
      <c r="X126" s="316"/>
      <c r="Y126" s="403">
        <v>985</v>
      </c>
      <c r="Z126" s="404">
        <v>768</v>
      </c>
      <c r="AA126" s="405">
        <v>518.21900000000005</v>
      </c>
      <c r="AB126" s="433">
        <f t="shared" ref="AB126:AB130" si="21">(AD126-AE126)*100/AE126</f>
        <v>-0.13253810470510255</v>
      </c>
      <c r="AC126" s="531">
        <f t="shared" ref="AC126:AC130" si="22">(AD126-AF126)*100/AF126</f>
        <v>-38.122783700477903</v>
      </c>
      <c r="AD126" s="329">
        <v>547.04100000000005</v>
      </c>
      <c r="AE126" s="330">
        <v>547.76700000000005</v>
      </c>
      <c r="AF126" s="331">
        <v>884.07500000000005</v>
      </c>
      <c r="AG126" s="957" t="s">
        <v>14</v>
      </c>
      <c r="AH126" s="957"/>
    </row>
    <row r="127" spans="3:38">
      <c r="C127" s="315"/>
      <c r="D127" s="315"/>
      <c r="E127" s="315"/>
      <c r="F127" s="315"/>
      <c r="G127" s="315"/>
      <c r="H127" s="315"/>
      <c r="I127" s="315"/>
      <c r="J127" s="316"/>
      <c r="K127" s="778">
        <f>(M127-N127)*100/N127</f>
        <v>15.753137953687926</v>
      </c>
      <c r="L127" s="779">
        <f>(M127-O127)*100/O127</f>
        <v>-30.223955787086926</v>
      </c>
      <c r="M127" s="772">
        <f t="shared" ref="M127:M130" si="23">AD127</f>
        <v>398.20699999999999</v>
      </c>
      <c r="N127" s="772">
        <f t="shared" ref="N127:N130" si="24">AE127</f>
        <v>344.01400000000001</v>
      </c>
      <c r="O127" s="772">
        <f t="shared" ref="O127:O130" si="25">AF127</f>
        <v>570.69299999999998</v>
      </c>
      <c r="P127" s="1016" t="s">
        <v>292</v>
      </c>
      <c r="Q127" s="1016"/>
      <c r="S127" s="315"/>
      <c r="T127" s="315"/>
      <c r="U127" s="315"/>
      <c r="V127" s="315"/>
      <c r="W127" s="315"/>
      <c r="X127" s="316"/>
      <c r="Y127" s="403">
        <v>665</v>
      </c>
      <c r="Z127" s="404">
        <v>499</v>
      </c>
      <c r="AA127" s="405">
        <v>406.279</v>
      </c>
      <c r="AB127" s="719">
        <f t="shared" si="21"/>
        <v>15.753137953687926</v>
      </c>
      <c r="AC127" s="531">
        <f t="shared" si="22"/>
        <v>-30.223955787086926</v>
      </c>
      <c r="AD127" s="329">
        <v>398.20699999999999</v>
      </c>
      <c r="AE127" s="330">
        <v>344.01400000000001</v>
      </c>
      <c r="AF127" s="331">
        <v>570.69299999999998</v>
      </c>
      <c r="AG127" s="957" t="s">
        <v>292</v>
      </c>
      <c r="AH127" s="957"/>
    </row>
    <row r="128" spans="3:38">
      <c r="C128" s="315"/>
      <c r="D128" s="315"/>
      <c r="E128" s="315"/>
      <c r="F128" s="315"/>
      <c r="G128" s="315"/>
      <c r="H128" s="315"/>
      <c r="I128" s="315"/>
      <c r="J128" s="316"/>
      <c r="K128" s="778">
        <f>(M128-N128)*100/N128</f>
        <v>16.389414511394925</v>
      </c>
      <c r="L128" s="779">
        <f>(M128-O128)*100/O128</f>
        <v>-35.139900935608146</v>
      </c>
      <c r="M128" s="772">
        <f t="shared" si="23"/>
        <v>589.25400000000002</v>
      </c>
      <c r="N128" s="772">
        <f t="shared" si="24"/>
        <v>506.27800000000002</v>
      </c>
      <c r="O128" s="772">
        <f t="shared" si="25"/>
        <v>908.5</v>
      </c>
      <c r="P128" s="1016" t="s">
        <v>16</v>
      </c>
      <c r="Q128" s="1016"/>
      <c r="S128" s="315"/>
      <c r="T128" s="315"/>
      <c r="U128" s="315"/>
      <c r="V128" s="315"/>
      <c r="W128" s="315"/>
      <c r="X128" s="316"/>
      <c r="Y128" s="403">
        <v>900</v>
      </c>
      <c r="Z128" s="404">
        <v>655</v>
      </c>
      <c r="AA128" s="405">
        <v>428.42</v>
      </c>
      <c r="AB128" s="719">
        <f t="shared" si="21"/>
        <v>16.389414511394925</v>
      </c>
      <c r="AC128" s="531">
        <f t="shared" si="22"/>
        <v>-35.139900935608146</v>
      </c>
      <c r="AD128" s="329">
        <v>589.25400000000002</v>
      </c>
      <c r="AE128" s="330">
        <v>506.27800000000002</v>
      </c>
      <c r="AF128" s="331">
        <v>908.5</v>
      </c>
      <c r="AG128" s="957" t="s">
        <v>16</v>
      </c>
      <c r="AH128" s="957"/>
    </row>
    <row r="129" spans="3:34">
      <c r="C129" s="315"/>
      <c r="D129" s="315"/>
      <c r="E129" s="315"/>
      <c r="F129" s="315"/>
      <c r="G129" s="315"/>
      <c r="H129" s="315"/>
      <c r="I129" s="315"/>
      <c r="J129" s="316"/>
      <c r="K129" s="780">
        <f>(M129-N129)*100/N129</f>
        <v>-25.33736621684503</v>
      </c>
      <c r="L129" s="779">
        <f>(M129-O129)*100/O129</f>
        <v>-42.788375824567659</v>
      </c>
      <c r="M129" s="772">
        <f t="shared" si="23"/>
        <v>32.090000000000003</v>
      </c>
      <c r="N129" s="772">
        <f t="shared" si="24"/>
        <v>42.98</v>
      </c>
      <c r="O129" s="772">
        <f t="shared" si="25"/>
        <v>56.09</v>
      </c>
      <c r="P129" s="1017" t="s">
        <v>17</v>
      </c>
      <c r="Q129" s="1017"/>
      <c r="S129" s="315"/>
      <c r="T129" s="315"/>
      <c r="U129" s="315"/>
      <c r="V129" s="315"/>
      <c r="W129" s="315"/>
      <c r="X129" s="316"/>
      <c r="Y129" s="403">
        <v>67</v>
      </c>
      <c r="Z129" s="404">
        <v>59</v>
      </c>
      <c r="AA129" s="405">
        <v>54.68</v>
      </c>
      <c r="AB129" s="433">
        <f t="shared" si="21"/>
        <v>-25.33736621684503</v>
      </c>
      <c r="AC129" s="531">
        <f t="shared" si="22"/>
        <v>-42.788375824567659</v>
      </c>
      <c r="AD129" s="329">
        <v>32.090000000000003</v>
      </c>
      <c r="AE129" s="330">
        <v>42.98</v>
      </c>
      <c r="AF129" s="331">
        <v>56.09</v>
      </c>
      <c r="AG129" s="957" t="s">
        <v>17</v>
      </c>
      <c r="AH129" s="957"/>
    </row>
    <row r="130" spans="3:34" ht="15.75" thickBot="1">
      <c r="C130" s="315"/>
      <c r="D130" s="315"/>
      <c r="E130" s="315"/>
      <c r="F130" s="315"/>
      <c r="G130" s="315"/>
      <c r="H130" s="315"/>
      <c r="I130" s="315"/>
      <c r="J130" s="316"/>
      <c r="K130" s="781">
        <f>(M130-N130)*100/N130</f>
        <v>2.8152748270414589</v>
      </c>
      <c r="L130" s="782">
        <f>(M130-O130)*100/O130</f>
        <v>-12.967813335792684</v>
      </c>
      <c r="M130" s="773">
        <f t="shared" si="23"/>
        <v>94.369</v>
      </c>
      <c r="N130" s="773">
        <f t="shared" si="24"/>
        <v>91.784999999999997</v>
      </c>
      <c r="O130" s="774">
        <f t="shared" si="25"/>
        <v>108.43</v>
      </c>
      <c r="P130" s="1018" t="s">
        <v>293</v>
      </c>
      <c r="Q130" s="1018"/>
      <c r="S130" s="315"/>
      <c r="T130" s="315"/>
      <c r="U130" s="315"/>
      <c r="V130" s="315"/>
      <c r="W130" s="315"/>
      <c r="X130" s="316"/>
      <c r="Y130" s="406">
        <v>110</v>
      </c>
      <c r="Z130" s="407">
        <v>117</v>
      </c>
      <c r="AA130" s="408">
        <v>82.674999999999997</v>
      </c>
      <c r="AB130" s="720">
        <f t="shared" si="21"/>
        <v>2.8152748270414589</v>
      </c>
      <c r="AC130" s="532">
        <f t="shared" si="22"/>
        <v>-12.967813335792684</v>
      </c>
      <c r="AD130" s="409">
        <v>94.369</v>
      </c>
      <c r="AE130" s="410">
        <v>91.784999999999997</v>
      </c>
      <c r="AF130" s="411">
        <v>108.43</v>
      </c>
      <c r="AG130" s="978" t="s">
        <v>293</v>
      </c>
      <c r="AH130" s="978"/>
    </row>
    <row r="131" spans="3:34" ht="24.75">
      <c r="C131" s="332"/>
      <c r="D131" s="332"/>
      <c r="E131" s="332"/>
      <c r="F131" s="332"/>
      <c r="G131" s="332"/>
      <c r="H131" s="332"/>
      <c r="I131" s="332"/>
      <c r="J131" s="333"/>
      <c r="K131" s="334"/>
      <c r="L131" s="334"/>
      <c r="M131" s="334"/>
      <c r="N131" s="334"/>
      <c r="O131" s="334"/>
      <c r="P131" s="335"/>
      <c r="Q131" s="335"/>
      <c r="S131" s="332"/>
      <c r="T131" s="332"/>
      <c r="U131" s="332"/>
      <c r="V131" s="332"/>
      <c r="W131" s="332"/>
      <c r="X131" s="333"/>
      <c r="Y131" s="335"/>
      <c r="Z131" s="334"/>
      <c r="AA131" s="334"/>
      <c r="AB131" s="1032" t="s">
        <v>388</v>
      </c>
      <c r="AC131" s="1032"/>
      <c r="AD131" s="1032"/>
      <c r="AE131" s="1032"/>
      <c r="AF131" s="1032"/>
      <c r="AG131" s="1032"/>
      <c r="AH131" s="1032"/>
    </row>
    <row r="132" spans="3:34">
      <c r="C132" s="315"/>
      <c r="D132" s="315"/>
      <c r="E132" s="315"/>
      <c r="F132" s="315"/>
      <c r="G132" s="315"/>
      <c r="H132" s="315"/>
      <c r="I132" s="315"/>
      <c r="J132" s="316"/>
      <c r="K132" s="336"/>
      <c r="L132" s="336"/>
      <c r="M132" s="336"/>
      <c r="N132" s="336"/>
      <c r="O132" s="336"/>
      <c r="P132" s="337"/>
      <c r="Q132" s="337"/>
      <c r="S132" s="315"/>
      <c r="T132" s="315"/>
      <c r="U132" s="315"/>
      <c r="V132" s="315"/>
      <c r="W132" s="315"/>
      <c r="X132" s="316"/>
      <c r="Y132" s="337"/>
      <c r="Z132" s="336"/>
      <c r="AA132" s="336"/>
      <c r="AB132" s="336"/>
      <c r="AC132" s="336"/>
      <c r="AD132" s="336"/>
      <c r="AE132" s="336"/>
      <c r="AF132" s="336"/>
      <c r="AG132" s="337"/>
      <c r="AH132" s="337"/>
    </row>
    <row r="133" spans="3:34">
      <c r="C133" s="338"/>
      <c r="D133" s="338"/>
      <c r="E133" s="338"/>
      <c r="F133" s="338"/>
      <c r="G133" s="338"/>
      <c r="H133" s="338"/>
      <c r="I133" s="338"/>
      <c r="J133" s="339"/>
      <c r="K133" s="336"/>
      <c r="L133" s="336"/>
      <c r="M133" s="336"/>
      <c r="N133" s="336"/>
      <c r="O133" s="336"/>
      <c r="P133" s="337"/>
      <c r="Q133" s="337"/>
      <c r="S133" s="338"/>
      <c r="T133" s="338"/>
      <c r="U133" s="338"/>
      <c r="V133" s="338"/>
      <c r="W133" s="338"/>
      <c r="X133" s="339"/>
      <c r="Y133" s="337"/>
      <c r="Z133" s="336"/>
      <c r="AA133" s="336"/>
      <c r="AB133" s="336"/>
      <c r="AC133" s="336"/>
      <c r="AD133" s="336"/>
      <c r="AE133" s="336"/>
      <c r="AF133" s="336"/>
      <c r="AG133" s="337"/>
      <c r="AH133" s="337"/>
    </row>
    <row r="134" spans="3:34" ht="18.75">
      <c r="C134" s="313"/>
      <c r="D134" s="313"/>
      <c r="E134" s="313"/>
      <c r="F134" s="313"/>
      <c r="G134" s="313"/>
      <c r="H134" s="313"/>
      <c r="I134" s="313"/>
      <c r="J134" s="314"/>
      <c r="K134" s="340"/>
      <c r="L134" s="340"/>
      <c r="M134" s="340"/>
      <c r="N134" s="340"/>
      <c r="O134" s="340"/>
      <c r="P134" s="1010"/>
      <c r="Q134" s="1010"/>
      <c r="S134" s="313"/>
      <c r="T134" s="313"/>
      <c r="U134" s="313"/>
      <c r="V134" s="313"/>
      <c r="W134" s="313"/>
      <c r="X134" s="314"/>
      <c r="Y134" s="412"/>
      <c r="Z134" s="340"/>
      <c r="AA134" s="340"/>
      <c r="AB134" s="340"/>
      <c r="AC134" s="340"/>
      <c r="AD134" s="340"/>
      <c r="AE134" s="340"/>
      <c r="AF134" s="340"/>
      <c r="AG134" s="1033" t="s">
        <v>294</v>
      </c>
      <c r="AH134" s="1033"/>
    </row>
    <row r="135" spans="3:34" ht="33.75" thickBot="1">
      <c r="C135" s="315"/>
      <c r="D135" s="315"/>
      <c r="E135" s="315"/>
      <c r="F135" s="315"/>
      <c r="G135" s="315"/>
      <c r="H135" s="315"/>
      <c r="I135" s="315"/>
      <c r="J135" s="316"/>
      <c r="K135" s="317"/>
      <c r="L135" s="317"/>
      <c r="M135" s="1019"/>
      <c r="N135" s="1019"/>
      <c r="O135" s="1019"/>
      <c r="P135" s="1019"/>
      <c r="Q135" s="1019"/>
      <c r="S135" s="315"/>
      <c r="T135" s="315"/>
      <c r="U135" s="315"/>
      <c r="V135" s="315"/>
      <c r="W135" s="315"/>
      <c r="X135" s="316"/>
      <c r="Y135" s="1034" t="s">
        <v>316</v>
      </c>
      <c r="Z135" s="1034"/>
      <c r="AA135" s="337"/>
      <c r="AB135" s="317"/>
      <c r="AC135" s="317"/>
      <c r="AD135" s="1035" t="s">
        <v>318</v>
      </c>
      <c r="AE135" s="1035"/>
      <c r="AF135" s="1035"/>
      <c r="AG135" s="1035"/>
      <c r="AH135" s="1035"/>
    </row>
    <row r="136" spans="3:34" ht="19.5" customHeight="1" thickBot="1">
      <c r="C136" s="315"/>
      <c r="D136" s="315"/>
      <c r="E136" s="315"/>
      <c r="F136" s="315"/>
      <c r="G136" s="315"/>
      <c r="H136" s="315"/>
      <c r="I136" s="315"/>
      <c r="J136" s="316"/>
      <c r="K136" s="1020" t="s">
        <v>296</v>
      </c>
      <c r="L136" s="1021"/>
      <c r="M136" s="989" t="s">
        <v>387</v>
      </c>
      <c r="N136" s="990"/>
      <c r="O136" s="991"/>
      <c r="P136" s="1022" t="s">
        <v>364</v>
      </c>
      <c r="Q136" s="1022"/>
      <c r="S136" s="315"/>
      <c r="T136" s="315"/>
      <c r="U136" s="315"/>
      <c r="V136" s="315"/>
      <c r="W136" s="315"/>
      <c r="X136" s="316"/>
      <c r="Y136" s="958" t="s">
        <v>309</v>
      </c>
      <c r="Z136" s="958"/>
      <c r="AA136" s="958"/>
      <c r="AB136" s="959" t="s">
        <v>310</v>
      </c>
      <c r="AC136" s="960"/>
      <c r="AD136" s="961" t="s">
        <v>387</v>
      </c>
      <c r="AE136" s="962"/>
      <c r="AF136" s="963"/>
      <c r="AG136" s="964" t="s">
        <v>317</v>
      </c>
      <c r="AH136" s="964"/>
    </row>
    <row r="137" spans="3:34" ht="15.75" customHeight="1" thickBot="1">
      <c r="C137" s="315"/>
      <c r="D137" s="315"/>
      <c r="E137" s="315"/>
      <c r="F137" s="315"/>
      <c r="G137" s="315"/>
      <c r="H137" s="315"/>
      <c r="I137" s="315"/>
      <c r="J137" s="316"/>
      <c r="K137" s="434" t="s">
        <v>187</v>
      </c>
      <c r="L137" s="435" t="s">
        <v>230</v>
      </c>
      <c r="M137" s="436">
        <v>2013</v>
      </c>
      <c r="N137" s="437">
        <v>2012</v>
      </c>
      <c r="O137" s="438">
        <v>2010</v>
      </c>
      <c r="P137" s="1022"/>
      <c r="Q137" s="1022"/>
      <c r="S137" s="315"/>
      <c r="T137" s="315"/>
      <c r="U137" s="315"/>
      <c r="V137" s="315"/>
      <c r="W137" s="315"/>
      <c r="X137" s="316"/>
      <c r="Y137" s="377" t="s">
        <v>311</v>
      </c>
      <c r="Z137" s="378" t="s">
        <v>312</v>
      </c>
      <c r="AA137" s="379">
        <v>2011</v>
      </c>
      <c r="AB137" s="380" t="s">
        <v>313</v>
      </c>
      <c r="AC137" s="381" t="s">
        <v>314</v>
      </c>
      <c r="AD137" s="382">
        <v>2013</v>
      </c>
      <c r="AE137" s="383">
        <v>2012</v>
      </c>
      <c r="AF137" s="384">
        <v>2010</v>
      </c>
      <c r="AG137" s="964"/>
      <c r="AH137" s="964"/>
    </row>
    <row r="138" spans="3:34" ht="15.75" thickBot="1">
      <c r="C138" s="315"/>
      <c r="D138" s="315"/>
      <c r="E138" s="315"/>
      <c r="F138" s="315"/>
      <c r="G138" s="315"/>
      <c r="H138" s="315"/>
      <c r="I138" s="315"/>
      <c r="J138" s="316"/>
      <c r="K138" s="775">
        <f>(M138-N138)*100/N138</f>
        <v>-73.317881626897133</v>
      </c>
      <c r="L138" s="776">
        <f>(M138-O138)*100/O138</f>
        <v>-95.773180598655642</v>
      </c>
      <c r="M138" s="766">
        <f>AD138</f>
        <v>19.11</v>
      </c>
      <c r="N138" s="767">
        <f>AE138</f>
        <v>71.620999999999995</v>
      </c>
      <c r="O138" s="768">
        <f>AF138</f>
        <v>452.113</v>
      </c>
      <c r="P138" s="1015" t="s">
        <v>285</v>
      </c>
      <c r="Q138" s="1015"/>
      <c r="S138" s="315"/>
      <c r="T138" s="315"/>
      <c r="U138" s="315"/>
      <c r="V138" s="315"/>
      <c r="W138" s="315"/>
      <c r="X138" s="316"/>
      <c r="Y138" s="395">
        <v>140</v>
      </c>
      <c r="Z138" s="413">
        <v>81</v>
      </c>
      <c r="AA138" s="414">
        <v>149</v>
      </c>
      <c r="AB138" s="441">
        <f>(AD138-AE138)*100/AE138</f>
        <v>-73.317881626897133</v>
      </c>
      <c r="AC138" s="442">
        <f>(AD138-AF138)*100/AF138</f>
        <v>-95.773180598655642</v>
      </c>
      <c r="AD138" s="325">
        <v>19.11</v>
      </c>
      <c r="AE138" s="326">
        <v>71.620999999999995</v>
      </c>
      <c r="AF138" s="327">
        <v>452.113</v>
      </c>
      <c r="AG138" s="965" t="s">
        <v>285</v>
      </c>
      <c r="AH138" s="965"/>
    </row>
    <row r="139" spans="3:34">
      <c r="C139" s="315"/>
      <c r="D139" s="315"/>
      <c r="E139" s="315"/>
      <c r="F139" s="315"/>
      <c r="G139" s="315"/>
      <c r="H139" s="315"/>
      <c r="I139" s="315"/>
      <c r="J139" s="316"/>
      <c r="K139" s="777"/>
      <c r="L139" s="776"/>
      <c r="M139" s="769"/>
      <c r="N139" s="770"/>
      <c r="O139" s="771"/>
      <c r="P139" s="956" t="s">
        <v>8</v>
      </c>
      <c r="Q139" s="956"/>
      <c r="S139" s="315"/>
      <c r="T139" s="315"/>
      <c r="U139" s="315"/>
      <c r="V139" s="315"/>
      <c r="W139" s="315"/>
      <c r="X139" s="316"/>
      <c r="Y139" s="415"/>
      <c r="Z139" s="401"/>
      <c r="AA139" s="416"/>
      <c r="AB139" s="323"/>
      <c r="AC139" s="442"/>
      <c r="AD139" s="325"/>
      <c r="AE139" s="326"/>
      <c r="AF139" s="327"/>
      <c r="AG139" s="956" t="s">
        <v>8</v>
      </c>
      <c r="AH139" s="956"/>
    </row>
    <row r="140" spans="3:34">
      <c r="C140" s="315"/>
      <c r="D140" s="315"/>
      <c r="E140" s="315"/>
      <c r="F140" s="315"/>
      <c r="G140" s="315"/>
      <c r="H140" s="315"/>
      <c r="I140" s="315"/>
      <c r="J140" s="316"/>
      <c r="K140" s="778">
        <f>(M140-N140)*100/N140</f>
        <v>-15.860263663213727</v>
      </c>
      <c r="L140" s="779">
        <f>(M140-O140)*100/O140</f>
        <v>-50.872059407633095</v>
      </c>
      <c r="M140" s="772">
        <f>AD140</f>
        <v>195.428</v>
      </c>
      <c r="N140" s="772">
        <f t="shared" ref="N140:N144" si="26">AE140</f>
        <v>232.26599999999999</v>
      </c>
      <c r="O140" s="772">
        <f t="shared" ref="O140:O144" si="27">AF140</f>
        <v>397.79399999999998</v>
      </c>
      <c r="P140" s="957" t="s">
        <v>14</v>
      </c>
      <c r="Q140" s="957"/>
      <c r="S140" s="315"/>
      <c r="T140" s="315"/>
      <c r="U140" s="315"/>
      <c r="V140" s="315"/>
      <c r="W140" s="315"/>
      <c r="X140" s="316"/>
      <c r="Y140" s="417">
        <v>490</v>
      </c>
      <c r="Z140" s="404">
        <v>360</v>
      </c>
      <c r="AA140" s="418">
        <v>249.673</v>
      </c>
      <c r="AB140" s="759">
        <f t="shared" ref="AB140:AB144" si="28">(AD140-AE140)*100/AE140</f>
        <v>-15.860263663213727</v>
      </c>
      <c r="AC140" s="760">
        <f t="shared" ref="AC140:AC144" si="29">(AD140-AF140)*100/AF140</f>
        <v>-50.872059407633095</v>
      </c>
      <c r="AD140" s="761">
        <v>195.428</v>
      </c>
      <c r="AE140" s="762">
        <v>232.26599999999999</v>
      </c>
      <c r="AF140" s="763">
        <v>397.79399999999998</v>
      </c>
      <c r="AG140" s="1036" t="s">
        <v>14</v>
      </c>
      <c r="AH140" s="1036"/>
    </row>
    <row r="141" spans="3:34">
      <c r="C141" s="315"/>
      <c r="D141" s="315"/>
      <c r="E141" s="315"/>
      <c r="F141" s="315"/>
      <c r="G141" s="315"/>
      <c r="H141" s="315"/>
      <c r="I141" s="315"/>
      <c r="J141" s="316"/>
      <c r="K141" s="780">
        <f>(M141-N141)*100/N141</f>
        <v>-0.22033967893361256</v>
      </c>
      <c r="L141" s="779">
        <f>(M141-O141)*100/O141</f>
        <v>-33.176788035099875</v>
      </c>
      <c r="M141" s="772">
        <f t="shared" ref="M141:M144" si="30">AD141</f>
        <v>364.54</v>
      </c>
      <c r="N141" s="772">
        <f t="shared" si="26"/>
        <v>365.34500000000003</v>
      </c>
      <c r="O141" s="772">
        <f t="shared" si="27"/>
        <v>545.529</v>
      </c>
      <c r="P141" s="1026" t="s">
        <v>292</v>
      </c>
      <c r="Q141" s="1026"/>
      <c r="S141" s="315"/>
      <c r="T141" s="315"/>
      <c r="U141" s="315"/>
      <c r="V141" s="315"/>
      <c r="W141" s="315"/>
      <c r="X141" s="316"/>
      <c r="Y141" s="417">
        <v>646</v>
      </c>
      <c r="Z141" s="404">
        <v>446</v>
      </c>
      <c r="AA141" s="418">
        <v>361.32600000000002</v>
      </c>
      <c r="AB141" s="433">
        <f t="shared" si="28"/>
        <v>-0.22033967893361256</v>
      </c>
      <c r="AC141" s="531">
        <f t="shared" si="29"/>
        <v>-33.176788035099875</v>
      </c>
      <c r="AD141" s="329">
        <v>364.54</v>
      </c>
      <c r="AE141" s="330">
        <v>365.34500000000003</v>
      </c>
      <c r="AF141" s="331">
        <v>545.529</v>
      </c>
      <c r="AG141" s="957" t="s">
        <v>292</v>
      </c>
      <c r="AH141" s="957"/>
    </row>
    <row r="142" spans="3:34">
      <c r="C142" s="315"/>
      <c r="D142" s="315"/>
      <c r="E142" s="315"/>
      <c r="F142" s="315"/>
      <c r="G142" s="315"/>
      <c r="H142" s="315"/>
      <c r="I142" s="315"/>
      <c r="J142" s="316"/>
      <c r="K142" s="780">
        <f>(M142-N142)*100/N142</f>
        <v>-2.9014703457251185</v>
      </c>
      <c r="L142" s="779">
        <f>(M142-O142)*100/O142</f>
        <v>-48.446782405188948</v>
      </c>
      <c r="M142" s="772">
        <f t="shared" si="30"/>
        <v>435.71800000000002</v>
      </c>
      <c r="N142" s="772">
        <f t="shared" si="26"/>
        <v>448.738</v>
      </c>
      <c r="O142" s="772">
        <f t="shared" si="27"/>
        <v>845.18100000000004</v>
      </c>
      <c r="P142" s="1026" t="s">
        <v>16</v>
      </c>
      <c r="Q142" s="1026"/>
      <c r="S142" s="315"/>
      <c r="T142" s="315"/>
      <c r="U142" s="315"/>
      <c r="V142" s="315"/>
      <c r="W142" s="315"/>
      <c r="X142" s="316"/>
      <c r="Y142" s="417">
        <v>815</v>
      </c>
      <c r="Z142" s="404">
        <v>559</v>
      </c>
      <c r="AA142" s="418">
        <v>354.404</v>
      </c>
      <c r="AB142" s="433">
        <f t="shared" si="28"/>
        <v>-2.9014703457251185</v>
      </c>
      <c r="AC142" s="531">
        <f t="shared" si="29"/>
        <v>-48.446782405188948</v>
      </c>
      <c r="AD142" s="329">
        <v>435.71800000000002</v>
      </c>
      <c r="AE142" s="330">
        <v>448.738</v>
      </c>
      <c r="AF142" s="331">
        <v>845.18100000000004</v>
      </c>
      <c r="AG142" s="957" t="s">
        <v>16</v>
      </c>
      <c r="AH142" s="957"/>
    </row>
    <row r="143" spans="3:34">
      <c r="C143" s="315"/>
      <c r="D143" s="315"/>
      <c r="E143" s="315"/>
      <c r="F143" s="315"/>
      <c r="G143" s="315"/>
      <c r="H143" s="315"/>
      <c r="I143" s="315"/>
      <c r="J143" s="316"/>
      <c r="K143" s="780">
        <f>(M143-N143)*100/N143</f>
        <v>-34.775510204081634</v>
      </c>
      <c r="L143" s="779">
        <f>(M143-O143)*100/O143</f>
        <v>-57.089151450053706</v>
      </c>
      <c r="M143" s="772">
        <f t="shared" si="30"/>
        <v>15.98</v>
      </c>
      <c r="N143" s="772">
        <f t="shared" si="26"/>
        <v>24.5</v>
      </c>
      <c r="O143" s="772">
        <f t="shared" si="27"/>
        <v>37.24</v>
      </c>
      <c r="P143" s="1026" t="s">
        <v>17</v>
      </c>
      <c r="Q143" s="1026"/>
      <c r="S143" s="315"/>
      <c r="T143" s="315"/>
      <c r="U143" s="315"/>
      <c r="V143" s="315"/>
      <c r="W143" s="315"/>
      <c r="X143" s="316"/>
      <c r="Y143" s="417">
        <f>70/1.42</f>
        <v>49.295774647887328</v>
      </c>
      <c r="Z143" s="404">
        <v>34</v>
      </c>
      <c r="AA143" s="418">
        <v>28.338999999999999</v>
      </c>
      <c r="AB143" s="433">
        <f t="shared" si="28"/>
        <v>-34.775510204081634</v>
      </c>
      <c r="AC143" s="531">
        <f t="shared" si="29"/>
        <v>-57.089151450053706</v>
      </c>
      <c r="AD143" s="329">
        <v>15.98</v>
      </c>
      <c r="AE143" s="330">
        <v>24.5</v>
      </c>
      <c r="AF143" s="331">
        <v>37.24</v>
      </c>
      <c r="AG143" s="957" t="s">
        <v>17</v>
      </c>
      <c r="AH143" s="957"/>
    </row>
    <row r="144" spans="3:34" ht="15.75" thickBot="1">
      <c r="C144" s="315"/>
      <c r="D144" s="315"/>
      <c r="E144" s="315"/>
      <c r="F144" s="315"/>
      <c r="G144" s="315"/>
      <c r="H144" s="315"/>
      <c r="I144" s="315"/>
      <c r="J144" s="316"/>
      <c r="K144" s="781">
        <f>(M144-N144)*100/N144</f>
        <v>16.253871864249067</v>
      </c>
      <c r="L144" s="782">
        <f>(M144-O144)*100/O144</f>
        <v>-7.294046433522742</v>
      </c>
      <c r="M144" s="773">
        <f t="shared" si="30"/>
        <v>94.954999999999998</v>
      </c>
      <c r="N144" s="773">
        <f t="shared" si="26"/>
        <v>81.679000000000002</v>
      </c>
      <c r="O144" s="774">
        <f t="shared" si="27"/>
        <v>102.426</v>
      </c>
      <c r="P144" s="974" t="s">
        <v>295</v>
      </c>
      <c r="Q144" s="974"/>
      <c r="S144" s="315"/>
      <c r="T144" s="315"/>
      <c r="U144" s="315"/>
      <c r="V144" s="315"/>
      <c r="W144" s="315"/>
      <c r="X144" s="316"/>
      <c r="Y144" s="419">
        <v>110</v>
      </c>
      <c r="Z144" s="420">
        <v>108</v>
      </c>
      <c r="AA144" s="421">
        <v>79.239999999999995</v>
      </c>
      <c r="AB144" s="720">
        <f t="shared" si="28"/>
        <v>16.253871864249067</v>
      </c>
      <c r="AC144" s="532">
        <f t="shared" si="29"/>
        <v>-7.294046433522742</v>
      </c>
      <c r="AD144" s="721">
        <v>94.954999999999998</v>
      </c>
      <c r="AE144" s="722">
        <v>81.679000000000002</v>
      </c>
      <c r="AF144" s="723">
        <v>102.426</v>
      </c>
      <c r="AG144" s="974" t="s">
        <v>295</v>
      </c>
      <c r="AH144" s="974"/>
    </row>
    <row r="145" spans="3:34" ht="33.75" thickBot="1">
      <c r="C145" s="315"/>
      <c r="D145" s="315"/>
      <c r="E145" s="315"/>
      <c r="F145" s="315"/>
      <c r="G145" s="315"/>
      <c r="H145" s="315"/>
      <c r="I145" s="315"/>
      <c r="J145" s="316"/>
      <c r="K145" s="783"/>
      <c r="L145" s="783"/>
      <c r="M145" s="601"/>
      <c r="N145" s="599"/>
      <c r="O145" s="600"/>
      <c r="P145" s="599"/>
      <c r="Q145" s="599"/>
      <c r="R145" s="357"/>
      <c r="S145" s="315"/>
      <c r="T145" s="315"/>
      <c r="U145" s="315"/>
      <c r="V145" s="315"/>
      <c r="W145" s="315"/>
      <c r="X145" s="316"/>
      <c r="Y145" s="975" t="s">
        <v>316</v>
      </c>
      <c r="Z145" s="975"/>
      <c r="AA145" s="337"/>
      <c r="AB145" s="317"/>
      <c r="AC145" s="317"/>
      <c r="AD145" s="317"/>
      <c r="AE145" s="976" t="s">
        <v>319</v>
      </c>
      <c r="AF145" s="976"/>
      <c r="AG145" s="976"/>
      <c r="AH145" s="976"/>
    </row>
    <row r="146" spans="3:34" ht="19.5" customHeight="1" thickBot="1">
      <c r="C146" s="315"/>
      <c r="D146" s="315"/>
      <c r="E146" s="315"/>
      <c r="F146" s="315"/>
      <c r="G146" s="315"/>
      <c r="H146" s="315"/>
      <c r="I146" s="315"/>
      <c r="J146" s="316"/>
      <c r="K146" s="987" t="s">
        <v>296</v>
      </c>
      <c r="L146" s="988"/>
      <c r="M146" s="989" t="s">
        <v>387</v>
      </c>
      <c r="N146" s="990"/>
      <c r="O146" s="991"/>
      <c r="P146" s="992" t="s">
        <v>365</v>
      </c>
      <c r="Q146" s="992"/>
      <c r="S146" s="315"/>
      <c r="T146" s="315"/>
      <c r="U146" s="315"/>
      <c r="V146" s="315"/>
      <c r="W146" s="315"/>
      <c r="X146" s="316"/>
      <c r="Y146" s="958" t="s">
        <v>309</v>
      </c>
      <c r="Z146" s="958"/>
      <c r="AA146" s="958"/>
      <c r="AB146" s="959" t="s">
        <v>310</v>
      </c>
      <c r="AC146" s="960"/>
      <c r="AD146" s="961" t="s">
        <v>387</v>
      </c>
      <c r="AE146" s="962"/>
      <c r="AF146" s="963"/>
      <c r="AG146" s="964" t="s">
        <v>317</v>
      </c>
      <c r="AH146" s="964"/>
    </row>
    <row r="147" spans="3:34" ht="15.75" customHeight="1" thickBot="1">
      <c r="C147" s="315"/>
      <c r="D147" s="315"/>
      <c r="E147" s="315"/>
      <c r="F147" s="315"/>
      <c r="G147" s="315"/>
      <c r="H147" s="315"/>
      <c r="I147" s="315"/>
      <c r="J147" s="316"/>
      <c r="K147" s="318" t="s">
        <v>187</v>
      </c>
      <c r="L147" s="319" t="s">
        <v>230</v>
      </c>
      <c r="M147" s="320">
        <v>2013</v>
      </c>
      <c r="N147" s="321">
        <v>2012</v>
      </c>
      <c r="O147" s="322">
        <v>2010</v>
      </c>
      <c r="P147" s="992"/>
      <c r="Q147" s="992"/>
      <c r="S147" s="315"/>
      <c r="T147" s="315"/>
      <c r="U147" s="315"/>
      <c r="V147" s="315"/>
      <c r="W147" s="315"/>
      <c r="X147" s="316"/>
      <c r="Y147" s="377" t="s">
        <v>311</v>
      </c>
      <c r="Z147" s="378" t="s">
        <v>312</v>
      </c>
      <c r="AA147" s="379">
        <v>2011</v>
      </c>
      <c r="AB147" s="380" t="s">
        <v>313</v>
      </c>
      <c r="AC147" s="381" t="s">
        <v>314</v>
      </c>
      <c r="AD147" s="382">
        <v>2013</v>
      </c>
      <c r="AE147" s="383">
        <v>2012</v>
      </c>
      <c r="AF147" s="384">
        <v>2010</v>
      </c>
      <c r="AG147" s="964"/>
      <c r="AH147" s="964"/>
    </row>
    <row r="148" spans="3:34" ht="15.75" thickBot="1">
      <c r="C148" s="315"/>
      <c r="D148" s="315"/>
      <c r="E148" s="315"/>
      <c r="F148" s="315"/>
      <c r="G148" s="315"/>
      <c r="H148" s="315"/>
      <c r="I148" s="315"/>
      <c r="J148" s="316"/>
      <c r="K148" s="784">
        <f>(M148-N148)*100/N148</f>
        <v>-19.786625534059478</v>
      </c>
      <c r="L148" s="785">
        <f>(M148-O148)*100/O148</f>
        <v>-40.816137548912664</v>
      </c>
      <c r="M148" s="766">
        <f>AD148</f>
        <v>2863.2910000000002</v>
      </c>
      <c r="N148" s="767">
        <f>AE148</f>
        <v>3569.5929999999998</v>
      </c>
      <c r="O148" s="768">
        <f>AF148</f>
        <v>4837.9589999999998</v>
      </c>
      <c r="P148" s="1025" t="s">
        <v>285</v>
      </c>
      <c r="Q148" s="1025"/>
      <c r="S148" s="315"/>
      <c r="T148" s="315"/>
      <c r="U148" s="315"/>
      <c r="V148" s="315"/>
      <c r="W148" s="315"/>
      <c r="X148" s="316"/>
      <c r="Y148" s="395">
        <v>5290</v>
      </c>
      <c r="Z148" s="396">
        <v>4670</v>
      </c>
      <c r="AA148" s="397">
        <v>3115</v>
      </c>
      <c r="AB148" s="422">
        <f>(AD148-AE148)*100/AE148</f>
        <v>-19.786625534059478</v>
      </c>
      <c r="AC148" s="440">
        <f>(AD148-AF148)*100/AF148</f>
        <v>-40.816137548912664</v>
      </c>
      <c r="AD148" s="396">
        <v>2863.2910000000002</v>
      </c>
      <c r="AE148" s="398">
        <v>3569.5929999999998</v>
      </c>
      <c r="AF148" s="399">
        <v>4837.9589999999998</v>
      </c>
      <c r="AG148" s="965" t="s">
        <v>285</v>
      </c>
      <c r="AH148" s="965"/>
    </row>
    <row r="149" spans="3:34">
      <c r="C149" s="315"/>
      <c r="D149" s="315"/>
      <c r="E149" s="315"/>
      <c r="F149" s="315"/>
      <c r="G149" s="315"/>
      <c r="H149" s="315"/>
      <c r="I149" s="315"/>
      <c r="J149" s="316"/>
      <c r="K149" s="777"/>
      <c r="L149" s="776"/>
      <c r="M149" s="769"/>
      <c r="N149" s="770"/>
      <c r="O149" s="771"/>
      <c r="P149" s="956" t="s">
        <v>8</v>
      </c>
      <c r="Q149" s="956"/>
      <c r="S149" s="315"/>
      <c r="T149" s="315"/>
      <c r="U149" s="315"/>
      <c r="V149" s="315"/>
      <c r="W149" s="315"/>
      <c r="X149" s="316"/>
      <c r="Y149" s="415"/>
      <c r="Z149" s="401"/>
      <c r="AA149" s="416"/>
      <c r="AB149" s="323"/>
      <c r="AC149" s="442"/>
      <c r="AD149" s="325"/>
      <c r="AE149" s="326"/>
      <c r="AF149" s="327"/>
      <c r="AG149" s="956" t="s">
        <v>8</v>
      </c>
      <c r="AH149" s="956"/>
    </row>
    <row r="150" spans="3:34">
      <c r="C150" s="315"/>
      <c r="D150" s="315"/>
      <c r="E150" s="315"/>
      <c r="F150" s="315"/>
      <c r="G150" s="315"/>
      <c r="H150" s="315"/>
      <c r="I150" s="315"/>
      <c r="J150" s="316"/>
      <c r="K150" s="778">
        <f>(M150-N150)*100/N150</f>
        <v>12.405591184065374</v>
      </c>
      <c r="L150" s="779">
        <f>(M150-O150)*100/O150</f>
        <v>-2.0318459896664325</v>
      </c>
      <c r="M150" s="772">
        <f>AD150</f>
        <v>92.72</v>
      </c>
      <c r="N150" s="772">
        <f t="shared" ref="N150:N154" si="31">AE150</f>
        <v>82.486999999999995</v>
      </c>
      <c r="O150" s="772">
        <f t="shared" ref="O150:O154" si="32">AF150</f>
        <v>94.643000000000001</v>
      </c>
      <c r="P150" s="1016" t="s">
        <v>14</v>
      </c>
      <c r="Q150" s="1016"/>
      <c r="S150" s="315"/>
      <c r="T150" s="315"/>
      <c r="U150" s="315"/>
      <c r="V150" s="315"/>
      <c r="W150" s="315"/>
      <c r="X150" s="316"/>
      <c r="Y150" s="417">
        <v>110</v>
      </c>
      <c r="Z150" s="404">
        <v>102</v>
      </c>
      <c r="AA150" s="418">
        <v>84.016000000000005</v>
      </c>
      <c r="AB150" s="719">
        <f t="shared" ref="AB150:AB154" si="33">(AD150-AE150)*100/AE150</f>
        <v>12.405591184065374</v>
      </c>
      <c r="AC150" s="531">
        <f t="shared" ref="AC150:AC154" si="34">(AD150-AF150)*100/AF150</f>
        <v>-2.0318459896664325</v>
      </c>
      <c r="AD150" s="329">
        <v>92.72</v>
      </c>
      <c r="AE150" s="330">
        <v>82.486999999999995</v>
      </c>
      <c r="AF150" s="331">
        <v>94.643000000000001</v>
      </c>
      <c r="AG150" s="957" t="s">
        <v>14</v>
      </c>
      <c r="AH150" s="957"/>
    </row>
    <row r="151" spans="3:34">
      <c r="C151" s="315"/>
      <c r="D151" s="315"/>
      <c r="E151" s="315"/>
      <c r="F151" s="315"/>
      <c r="G151" s="315"/>
      <c r="H151" s="315"/>
      <c r="I151" s="315"/>
      <c r="J151" s="316"/>
      <c r="K151" s="780">
        <f>(M151-N151)*100/N151</f>
        <v>8.6313047596495487</v>
      </c>
      <c r="L151" s="779">
        <f>(M151-O151)*100/O151</f>
        <v>47.662348112979821</v>
      </c>
      <c r="M151" s="772">
        <f t="shared" ref="M151:M154" si="35">AD151</f>
        <v>18.350000000000001</v>
      </c>
      <c r="N151" s="772">
        <f t="shared" si="31"/>
        <v>16.891999999999999</v>
      </c>
      <c r="O151" s="772">
        <f t="shared" si="32"/>
        <v>12.427</v>
      </c>
      <c r="P151" s="1026" t="s">
        <v>292</v>
      </c>
      <c r="Q151" s="1026"/>
      <c r="S151" s="315"/>
      <c r="T151" s="315"/>
      <c r="U151" s="315"/>
      <c r="V151" s="315"/>
      <c r="W151" s="315"/>
      <c r="X151" s="316"/>
      <c r="Y151" s="417">
        <v>20</v>
      </c>
      <c r="Z151" s="404">
        <v>28</v>
      </c>
      <c r="AA151" s="418">
        <v>17.983000000000001</v>
      </c>
      <c r="AB151" s="719">
        <f t="shared" si="33"/>
        <v>8.6313047596495487</v>
      </c>
      <c r="AC151" s="328">
        <f t="shared" si="34"/>
        <v>47.662348112979821</v>
      </c>
      <c r="AD151" s="329">
        <v>18.350000000000001</v>
      </c>
      <c r="AE151" s="724">
        <v>16.891999999999999</v>
      </c>
      <c r="AF151" s="725">
        <v>12.427</v>
      </c>
      <c r="AG151" s="957" t="s">
        <v>292</v>
      </c>
      <c r="AH151" s="957"/>
    </row>
    <row r="152" spans="3:34">
      <c r="C152" s="315"/>
      <c r="D152" s="315"/>
      <c r="E152" s="315"/>
      <c r="F152" s="315"/>
      <c r="G152" s="315"/>
      <c r="H152" s="315"/>
      <c r="I152" s="315"/>
      <c r="J152" s="316"/>
      <c r="K152" s="780">
        <f>(M152-N152)*100/N152</f>
        <v>-26.607747613959472</v>
      </c>
      <c r="L152" s="779">
        <f>(M152-O152)*100/O152</f>
        <v>2.5196691036960082</v>
      </c>
      <c r="M152" s="772">
        <f t="shared" si="35"/>
        <v>40.524999999999999</v>
      </c>
      <c r="N152" s="772">
        <f t="shared" si="31"/>
        <v>55.216999999999999</v>
      </c>
      <c r="O152" s="772">
        <f t="shared" si="32"/>
        <v>39.529000000000003</v>
      </c>
      <c r="P152" s="1026" t="s">
        <v>16</v>
      </c>
      <c r="Q152" s="1026"/>
      <c r="S152" s="315"/>
      <c r="T152" s="315"/>
      <c r="U152" s="315"/>
      <c r="V152" s="315"/>
      <c r="W152" s="315"/>
      <c r="X152" s="316"/>
      <c r="Y152" s="417">
        <f>900-Y142</f>
        <v>85</v>
      </c>
      <c r="Z152" s="404">
        <v>97</v>
      </c>
      <c r="AA152" s="418">
        <v>79.381</v>
      </c>
      <c r="AB152" s="433">
        <f t="shared" si="33"/>
        <v>-26.607747613959472</v>
      </c>
      <c r="AC152" s="328">
        <f t="shared" si="34"/>
        <v>2.5196691036960082</v>
      </c>
      <c r="AD152" s="329">
        <v>40.524999999999999</v>
      </c>
      <c r="AE152" s="330">
        <v>55.216999999999999</v>
      </c>
      <c r="AF152" s="331">
        <v>39.529000000000003</v>
      </c>
      <c r="AG152" s="957" t="s">
        <v>16</v>
      </c>
      <c r="AH152" s="957"/>
    </row>
    <row r="153" spans="3:34">
      <c r="C153" s="315"/>
      <c r="D153" s="315"/>
      <c r="E153" s="315"/>
      <c r="F153" s="315"/>
      <c r="G153" s="315"/>
      <c r="H153" s="315"/>
      <c r="I153" s="315"/>
      <c r="J153" s="316"/>
      <c r="K153" s="778">
        <f>(M153-N153)*100/N153</f>
        <v>-4.4193826894021102</v>
      </c>
      <c r="L153" s="779">
        <f>(M153-O153)*100/O153</f>
        <v>-3.7703047753571961</v>
      </c>
      <c r="M153" s="772">
        <f t="shared" si="35"/>
        <v>17.713000000000001</v>
      </c>
      <c r="N153" s="772">
        <f t="shared" si="31"/>
        <v>18.532</v>
      </c>
      <c r="O153" s="772">
        <f t="shared" si="32"/>
        <v>18.407</v>
      </c>
      <c r="P153" s="957" t="s">
        <v>17</v>
      </c>
      <c r="Q153" s="957"/>
      <c r="S153" s="315"/>
      <c r="T153" s="315"/>
      <c r="U153" s="315"/>
      <c r="V153" s="315"/>
      <c r="W153" s="315"/>
      <c r="X153" s="316"/>
      <c r="Y153" s="417">
        <v>25</v>
      </c>
      <c r="Z153" s="404">
        <v>25</v>
      </c>
      <c r="AA153" s="418">
        <v>21.062999999999999</v>
      </c>
      <c r="AB153" s="433">
        <f t="shared" si="33"/>
        <v>-4.4193826894021102</v>
      </c>
      <c r="AC153" s="531">
        <f t="shared" si="34"/>
        <v>-3.7703047753571961</v>
      </c>
      <c r="AD153" s="329">
        <v>17.713000000000001</v>
      </c>
      <c r="AE153" s="330">
        <v>18.532</v>
      </c>
      <c r="AF153" s="331">
        <v>18.407</v>
      </c>
      <c r="AG153" s="957" t="s">
        <v>17</v>
      </c>
      <c r="AH153" s="957"/>
    </row>
    <row r="154" spans="3:34" ht="15.75" thickBot="1">
      <c r="C154" s="315"/>
      <c r="D154" s="315"/>
      <c r="E154" s="315"/>
      <c r="F154" s="315"/>
      <c r="G154" s="315"/>
      <c r="H154" s="315"/>
      <c r="I154" s="315"/>
      <c r="J154" s="316"/>
      <c r="K154" s="786">
        <f>(M154-N154)*100/N154</f>
        <v>-8.7878787878787907</v>
      </c>
      <c r="L154" s="782">
        <f>(M154-O154)*100/O154</f>
        <v>-41.52816749406432</v>
      </c>
      <c r="M154" s="773">
        <f t="shared" si="35"/>
        <v>2.7090000000000001</v>
      </c>
      <c r="N154" s="773">
        <f t="shared" si="31"/>
        <v>2.97</v>
      </c>
      <c r="O154" s="774">
        <f t="shared" si="32"/>
        <v>4.633</v>
      </c>
      <c r="P154" s="1023" t="s">
        <v>293</v>
      </c>
      <c r="Q154" s="1023"/>
      <c r="S154" s="315"/>
      <c r="T154" s="315"/>
      <c r="U154" s="315"/>
      <c r="V154" s="315"/>
      <c r="W154" s="315"/>
      <c r="X154" s="316"/>
      <c r="Y154" s="423">
        <v>5</v>
      </c>
      <c r="Z154" s="424">
        <v>3.76</v>
      </c>
      <c r="AA154" s="425">
        <v>3.5089999999999999</v>
      </c>
      <c r="AB154" s="439">
        <f t="shared" si="33"/>
        <v>-8.7878787878787907</v>
      </c>
      <c r="AC154" s="532">
        <f t="shared" si="34"/>
        <v>-41.52816749406432</v>
      </c>
      <c r="AD154" s="726">
        <v>2.7090000000000001</v>
      </c>
      <c r="AE154" s="727">
        <v>2.97</v>
      </c>
      <c r="AF154" s="728">
        <v>4.633</v>
      </c>
      <c r="AG154" s="978" t="s">
        <v>293</v>
      </c>
      <c r="AH154" s="978"/>
    </row>
    <row r="155" spans="3:34" ht="33.75" thickBot="1">
      <c r="C155" s="315"/>
      <c r="D155" s="315"/>
      <c r="E155" s="315"/>
      <c r="F155" s="315"/>
      <c r="G155" s="315"/>
      <c r="H155" s="315"/>
      <c r="I155" s="315"/>
      <c r="J155" s="316"/>
      <c r="K155" s="317"/>
      <c r="L155" s="1024"/>
      <c r="M155" s="1024"/>
      <c r="N155" s="1024"/>
      <c r="O155" s="1024"/>
      <c r="P155" s="1024"/>
      <c r="Q155" s="1024"/>
      <c r="S155" s="315"/>
      <c r="T155" s="315"/>
      <c r="U155" s="315"/>
      <c r="V155" s="315"/>
      <c r="W155" s="315"/>
      <c r="X155" s="316"/>
      <c r="Y155" s="975" t="s">
        <v>347</v>
      </c>
      <c r="Z155" s="975"/>
      <c r="AA155" s="317"/>
      <c r="AB155" s="317"/>
      <c r="AC155" s="979" t="s">
        <v>320</v>
      </c>
      <c r="AD155" s="979"/>
      <c r="AE155" s="979"/>
      <c r="AF155" s="979"/>
      <c r="AG155" s="979"/>
      <c r="AH155" s="979"/>
    </row>
    <row r="156" spans="3:34" ht="18.75" customHeight="1" thickBot="1">
      <c r="C156" s="315"/>
      <c r="D156" s="315"/>
      <c r="E156" s="315"/>
      <c r="F156" s="315"/>
      <c r="G156" s="315"/>
      <c r="H156" s="315"/>
      <c r="I156" s="315"/>
      <c r="J156" s="316"/>
      <c r="K156" s="316"/>
      <c r="L156" s="316"/>
      <c r="M156" s="316"/>
      <c r="N156" s="316"/>
      <c r="O156" s="316"/>
      <c r="P156" s="316"/>
      <c r="Q156" s="316"/>
      <c r="S156" s="315"/>
      <c r="T156" s="315"/>
      <c r="U156" s="315"/>
      <c r="V156" s="315"/>
      <c r="W156" s="315"/>
      <c r="X156" s="316"/>
      <c r="Y156" s="958" t="s">
        <v>309</v>
      </c>
      <c r="Z156" s="958"/>
      <c r="AA156" s="958"/>
      <c r="AB156" s="959" t="s">
        <v>310</v>
      </c>
      <c r="AC156" s="960"/>
      <c r="AD156" s="961" t="s">
        <v>387</v>
      </c>
      <c r="AE156" s="962"/>
      <c r="AF156" s="963"/>
      <c r="AG156" s="964" t="s">
        <v>317</v>
      </c>
      <c r="AH156" s="964"/>
    </row>
    <row r="157" spans="3:34" ht="15.75" customHeight="1" thickBot="1">
      <c r="C157" s="315"/>
      <c r="D157" s="315"/>
      <c r="E157" s="315"/>
      <c r="F157" s="315"/>
      <c r="G157" s="315"/>
      <c r="H157" s="315"/>
      <c r="I157" s="315"/>
      <c r="J157" s="316"/>
      <c r="K157" s="316"/>
      <c r="L157" s="316"/>
      <c r="M157" s="316"/>
      <c r="N157" s="316"/>
      <c r="O157" s="316"/>
      <c r="P157" s="316"/>
      <c r="Q157" s="316"/>
      <c r="S157" s="315"/>
      <c r="T157" s="315"/>
      <c r="U157" s="315"/>
      <c r="V157" s="315"/>
      <c r="W157" s="315"/>
      <c r="X157" s="316"/>
      <c r="Y157" s="377" t="s">
        <v>311</v>
      </c>
      <c r="Z157" s="378" t="s">
        <v>312</v>
      </c>
      <c r="AA157" s="379">
        <v>2011</v>
      </c>
      <c r="AB157" s="380" t="s">
        <v>313</v>
      </c>
      <c r="AC157" s="381" t="s">
        <v>314</v>
      </c>
      <c r="AD157" s="382">
        <v>2013</v>
      </c>
      <c r="AE157" s="383">
        <v>2012</v>
      </c>
      <c r="AF157" s="384">
        <v>2010</v>
      </c>
      <c r="AG157" s="964"/>
      <c r="AH157" s="964"/>
    </row>
    <row r="158" spans="3:34">
      <c r="C158" s="315"/>
      <c r="D158" s="315"/>
      <c r="E158" s="315"/>
      <c r="F158" s="315"/>
      <c r="G158" s="315"/>
      <c r="H158" s="315"/>
      <c r="I158" s="315"/>
      <c r="J158" s="316"/>
      <c r="K158" s="316"/>
      <c r="L158" s="316"/>
      <c r="M158" s="316"/>
      <c r="N158" s="316"/>
      <c r="O158" s="316"/>
      <c r="P158" s="316"/>
      <c r="Q158" s="316"/>
      <c r="S158" s="315"/>
      <c r="T158" s="315"/>
      <c r="U158" s="315"/>
      <c r="V158" s="315"/>
      <c r="W158" s="315"/>
      <c r="X158" s="316"/>
      <c r="Y158" s="533">
        <f>1400*269.028/1000</f>
        <v>376.63920000000002</v>
      </c>
      <c r="Z158" s="534">
        <f>1070*308.262/1000</f>
        <v>329.84034000000003</v>
      </c>
      <c r="AA158" s="535">
        <f>759595*279.655/1000000</f>
        <v>212.42453972499999</v>
      </c>
      <c r="AB158" s="536">
        <f>(AD158-AE158)*100/AE158</f>
        <v>-17.524499385125303</v>
      </c>
      <c r="AC158" s="537">
        <f>(AD158-AF158)*100/AF158</f>
        <v>4.7002711968080897</v>
      </c>
      <c r="AD158" s="729">
        <f>768017*143.44/1000000</f>
        <v>110.16435848</v>
      </c>
      <c r="AE158" s="730">
        <f>681.804*195.91/1000</f>
        <v>133.57222164000001</v>
      </c>
      <c r="AF158" s="731">
        <f>1219.928*86.25/1000</f>
        <v>105.21879000000001</v>
      </c>
      <c r="AG158" s="1037" t="s">
        <v>321</v>
      </c>
      <c r="AH158" s="1037"/>
    </row>
    <row r="159" spans="3:34" ht="15.75" thickBot="1">
      <c r="C159" s="315"/>
      <c r="D159" s="315"/>
      <c r="E159" s="315"/>
      <c r="F159" s="315"/>
      <c r="G159" s="315"/>
      <c r="H159" s="315"/>
      <c r="I159" s="315"/>
      <c r="J159" s="316"/>
      <c r="K159" s="316"/>
      <c r="L159" s="316"/>
      <c r="M159" s="316"/>
      <c r="N159" s="316"/>
      <c r="O159" s="316"/>
      <c r="P159" s="316"/>
      <c r="Q159" s="316"/>
      <c r="S159" s="315"/>
      <c r="T159" s="315"/>
      <c r="U159" s="315"/>
      <c r="V159" s="315"/>
      <c r="W159" s="315"/>
      <c r="X159" s="316"/>
      <c r="Y159" s="423">
        <f>300*1073.265/1000</f>
        <v>321.97950000000003</v>
      </c>
      <c r="Z159" s="407">
        <f>227*909.177/1000</f>
        <v>206.38317900000001</v>
      </c>
      <c r="AA159" s="408">
        <f>140.377*852.476/1000</f>
        <v>119.66802345200001</v>
      </c>
      <c r="AB159" s="538">
        <f>(AD159-AE159)*100/AE159</f>
        <v>-10.038257758632236</v>
      </c>
      <c r="AC159" s="539">
        <f>(AD159-AF159)*100/AF159</f>
        <v>-17.581271985622138</v>
      </c>
      <c r="AD159" s="732">
        <f>169064*513.72/1000000</f>
        <v>86.851558080000004</v>
      </c>
      <c r="AE159" s="410">
        <f>180.06*536.17/1000</f>
        <v>96.542770199999993</v>
      </c>
      <c r="AF159" s="411">
        <f>289.732*363.71/1000</f>
        <v>105.37842572</v>
      </c>
      <c r="AG159" s="978" t="s">
        <v>322</v>
      </c>
      <c r="AH159" s="978"/>
    </row>
    <row r="160" spans="3:34" ht="16.5" thickBot="1">
      <c r="C160" s="315"/>
      <c r="D160" s="315"/>
      <c r="E160" s="315"/>
      <c r="F160" s="315"/>
      <c r="G160" s="315"/>
      <c r="H160" s="315"/>
      <c r="I160" s="315"/>
      <c r="J160" s="316"/>
      <c r="K160" s="316"/>
      <c r="L160" s="316"/>
      <c r="M160" s="316"/>
      <c r="N160" s="316"/>
      <c r="O160" s="316"/>
      <c r="P160" s="316"/>
      <c r="Q160" s="316"/>
      <c r="S160" s="315"/>
      <c r="T160" s="315"/>
      <c r="U160" s="315"/>
      <c r="V160" s="315"/>
      <c r="W160" s="315"/>
      <c r="X160" s="316"/>
      <c r="Y160" s="426">
        <f>SUM(Y158:Y159)</f>
        <v>698.61869999999999</v>
      </c>
      <c r="Z160" s="427">
        <f>SUM(Z158:Z159)</f>
        <v>536.22351900000001</v>
      </c>
      <c r="AA160" s="428">
        <f>SUM(AA158:AA159)</f>
        <v>332.09256317699999</v>
      </c>
      <c r="AB160" s="540">
        <f>(AD160-AE160)*100/AE160</f>
        <v>-14.383710950485989</v>
      </c>
      <c r="AC160" s="541">
        <f>(AD160-AF160)*100/AF160</f>
        <v>-6.4489452595883607</v>
      </c>
      <c r="AD160" s="427">
        <f>SUM(AD158:AD159)</f>
        <v>197.01591655999999</v>
      </c>
      <c r="AE160" s="429">
        <f>SUM(AE158:AE159)</f>
        <v>230.11499184000002</v>
      </c>
      <c r="AF160" s="430">
        <f>SUM(AF158:AF159)</f>
        <v>210.59721572000001</v>
      </c>
      <c r="AG160" s="977" t="s">
        <v>59</v>
      </c>
      <c r="AH160" s="977"/>
    </row>
    <row r="161" spans="3:34">
      <c r="C161" s="332"/>
      <c r="D161" s="332"/>
      <c r="E161" s="332"/>
      <c r="F161" s="332"/>
      <c r="G161" s="332"/>
      <c r="H161" s="332"/>
      <c r="I161" s="332"/>
      <c r="J161" s="333"/>
      <c r="K161" s="333"/>
      <c r="L161" s="333"/>
      <c r="M161" s="333"/>
      <c r="N161" s="333"/>
      <c r="O161" s="333"/>
      <c r="P161" s="333"/>
      <c r="Q161" s="333"/>
      <c r="S161" s="315"/>
      <c r="T161" s="315"/>
      <c r="U161" s="315"/>
      <c r="V161" s="315"/>
      <c r="W161" s="315"/>
      <c r="X161" s="316"/>
      <c r="Y161" s="316"/>
      <c r="Z161" s="316"/>
      <c r="AA161" s="316"/>
      <c r="AB161" s="316"/>
      <c r="AC161" s="316"/>
      <c r="AD161" s="316"/>
      <c r="AE161" s="316"/>
      <c r="AF161" s="316"/>
      <c r="AG161" s="316"/>
      <c r="AH161" s="316"/>
    </row>
    <row r="162" spans="3:34" ht="18.75">
      <c r="S162" s="332"/>
      <c r="T162" s="332"/>
      <c r="U162" s="332"/>
      <c r="V162" s="332"/>
      <c r="W162" s="332"/>
      <c r="X162" s="332"/>
      <c r="Y162" s="332"/>
      <c r="Z162" s="1027"/>
      <c r="AA162" s="1027"/>
      <c r="AB162" s="1027"/>
      <c r="AC162" s="1027"/>
      <c r="AD162" s="1027"/>
      <c r="AE162" s="1027"/>
      <c r="AF162" s="1027"/>
      <c r="AG162" s="1027"/>
      <c r="AH162" s="1027"/>
    </row>
  </sheetData>
  <mergeCells count="152">
    <mergeCell ref="Z162:AH162"/>
    <mergeCell ref="S105:AH105"/>
    <mergeCell ref="S106:AH106"/>
    <mergeCell ref="AG125:AH125"/>
    <mergeCell ref="AG126:AH126"/>
    <mergeCell ref="AG130:AH130"/>
    <mergeCell ref="AB131:AH131"/>
    <mergeCell ref="AG134:AH134"/>
    <mergeCell ref="Y135:Z135"/>
    <mergeCell ref="AD135:AH135"/>
    <mergeCell ref="Y136:AA136"/>
    <mergeCell ref="AB136:AC136"/>
    <mergeCell ref="AD136:AF136"/>
    <mergeCell ref="AG136:AH137"/>
    <mergeCell ref="AG138:AH138"/>
    <mergeCell ref="AG139:AH139"/>
    <mergeCell ref="AG140:AH140"/>
    <mergeCell ref="AG141:AH141"/>
    <mergeCell ref="AG142:AH142"/>
    <mergeCell ref="AG148:AH148"/>
    <mergeCell ref="AG158:AH158"/>
    <mergeCell ref="AG112:AH112"/>
    <mergeCell ref="AG113:AH113"/>
    <mergeCell ref="AG114:AH114"/>
    <mergeCell ref="P139:Q139"/>
    <mergeCell ref="P153:Q153"/>
    <mergeCell ref="P154:Q154"/>
    <mergeCell ref="L155:Q155"/>
    <mergeCell ref="P148:Q148"/>
    <mergeCell ref="P149:Q149"/>
    <mergeCell ref="P150:Q150"/>
    <mergeCell ref="P151:Q151"/>
    <mergeCell ref="P152:Q152"/>
    <mergeCell ref="P140:Q140"/>
    <mergeCell ref="P141:Q141"/>
    <mergeCell ref="P142:Q142"/>
    <mergeCell ref="P143:Q143"/>
    <mergeCell ref="P144:Q144"/>
    <mergeCell ref="K146:L146"/>
    <mergeCell ref="M146:O146"/>
    <mergeCell ref="P146:Q147"/>
    <mergeCell ref="P128:Q128"/>
    <mergeCell ref="P129:Q129"/>
    <mergeCell ref="P130:Q130"/>
    <mergeCell ref="P134:Q134"/>
    <mergeCell ref="M135:Q135"/>
    <mergeCell ref="K136:L136"/>
    <mergeCell ref="M136:O136"/>
    <mergeCell ref="P136:Q137"/>
    <mergeCell ref="P138:Q138"/>
    <mergeCell ref="K120:Q120"/>
    <mergeCell ref="P121:Q121"/>
    <mergeCell ref="K122:L122"/>
    <mergeCell ref="M122:O122"/>
    <mergeCell ref="P122:Q123"/>
    <mergeCell ref="P124:Q124"/>
    <mergeCell ref="P125:Q125"/>
    <mergeCell ref="P126:Q126"/>
    <mergeCell ref="P127:Q127"/>
    <mergeCell ref="B3:H3"/>
    <mergeCell ref="Q3:W3"/>
    <mergeCell ref="Q5:R5"/>
    <mergeCell ref="P117:Q117"/>
    <mergeCell ref="P118:Q118"/>
    <mergeCell ref="P119:Q119"/>
    <mergeCell ref="P113:Q113"/>
    <mergeCell ref="P114:Q114"/>
    <mergeCell ref="P115:Q115"/>
    <mergeCell ref="P116:Q116"/>
    <mergeCell ref="B55:H55"/>
    <mergeCell ref="B80:H80"/>
    <mergeCell ref="K3:N3"/>
    <mergeCell ref="B6:C6"/>
    <mergeCell ref="M6:N6"/>
    <mergeCell ref="B9:C9"/>
    <mergeCell ref="M9:N9"/>
    <mergeCell ref="B5:C5"/>
    <mergeCell ref="P104:Q104"/>
    <mergeCell ref="C105:Q105"/>
    <mergeCell ref="K55:N55"/>
    <mergeCell ref="M58:N58"/>
    <mergeCell ref="K80:N80"/>
    <mergeCell ref="B59:C59"/>
    <mergeCell ref="M59:N59"/>
    <mergeCell ref="K29:N29"/>
    <mergeCell ref="B14:C14"/>
    <mergeCell ref="M14:N14"/>
    <mergeCell ref="B12:C12"/>
    <mergeCell ref="M12:N12"/>
    <mergeCell ref="B33:C33"/>
    <mergeCell ref="B29:G29"/>
    <mergeCell ref="B32:C32"/>
    <mergeCell ref="B58:C58"/>
    <mergeCell ref="Y109:AA109"/>
    <mergeCell ref="AB109:AC109"/>
    <mergeCell ref="AD109:AF109"/>
    <mergeCell ref="AG109:AH110"/>
    <mergeCell ref="AG111:AH111"/>
    <mergeCell ref="AB108:AC108"/>
    <mergeCell ref="AD108:AH108"/>
    <mergeCell ref="C106:Q106"/>
    <mergeCell ref="C107:Q107"/>
    <mergeCell ref="M108:Q108"/>
    <mergeCell ref="K109:L109"/>
    <mergeCell ref="M109:O109"/>
    <mergeCell ref="P109:Q110"/>
    <mergeCell ref="P111:Q111"/>
    <mergeCell ref="Z107:AB107"/>
    <mergeCell ref="AG160:AH160"/>
    <mergeCell ref="AG153:AH153"/>
    <mergeCell ref="AG154:AH154"/>
    <mergeCell ref="Y155:Z155"/>
    <mergeCell ref="AC155:AH155"/>
    <mergeCell ref="Y156:AA156"/>
    <mergeCell ref="AB156:AC156"/>
    <mergeCell ref="AD156:AF156"/>
    <mergeCell ref="AG156:AH157"/>
    <mergeCell ref="AG159:AH159"/>
    <mergeCell ref="AG151:AH151"/>
    <mergeCell ref="AG152:AH152"/>
    <mergeCell ref="AG143:AH143"/>
    <mergeCell ref="AG144:AH144"/>
    <mergeCell ref="Y145:Z145"/>
    <mergeCell ref="AE145:AH145"/>
    <mergeCell ref="Y146:AA146"/>
    <mergeCell ref="AB146:AC146"/>
    <mergeCell ref="AD146:AF146"/>
    <mergeCell ref="AG146:AH147"/>
    <mergeCell ref="Q6:R6"/>
    <mergeCell ref="Q9:R9"/>
    <mergeCell ref="Q12:R12"/>
    <mergeCell ref="Q14:R14"/>
    <mergeCell ref="M13:N13"/>
    <mergeCell ref="AG149:AH149"/>
    <mergeCell ref="AG150:AH150"/>
    <mergeCell ref="AG127:AH127"/>
    <mergeCell ref="AG128:AH128"/>
    <mergeCell ref="AG129:AH129"/>
    <mergeCell ref="Y122:AA122"/>
    <mergeCell ref="AB122:AC122"/>
    <mergeCell ref="AD122:AF122"/>
    <mergeCell ref="AG122:AH123"/>
    <mergeCell ref="AG124:AH124"/>
    <mergeCell ref="AG117:AH117"/>
    <mergeCell ref="AG118:AH118"/>
    <mergeCell ref="AG119:AH119"/>
    <mergeCell ref="Y120:AH120"/>
    <mergeCell ref="Y121:Z121"/>
    <mergeCell ref="AG121:AH121"/>
    <mergeCell ref="AG115:AH115"/>
    <mergeCell ref="AG116:AH116"/>
    <mergeCell ref="P112:Q112"/>
  </mergeCells>
  <pageMargins left="0.70866141732283472" right="0.70866141732283472" top="0.74803149606299213" bottom="0.74803149606299213" header="0.31496062992125984" footer="0.31496062992125984"/>
  <pageSetup paperSize="9" scale="90" orientation="portrait" r:id="rId1"/>
  <drawing r:id="rId2"/>
</worksheet>
</file>

<file path=xl/worksheets/sheet3.xml><?xml version="1.0" encoding="utf-8"?>
<worksheet xmlns="http://schemas.openxmlformats.org/spreadsheetml/2006/main" xmlns:r="http://schemas.openxmlformats.org/officeDocument/2006/relationships">
  <sheetPr>
    <tabColor theme="9" tint="-0.249977111117893"/>
  </sheetPr>
  <dimension ref="A1:AG41"/>
  <sheetViews>
    <sheetView workbookViewId="0">
      <selection activeCell="C36" sqref="C36"/>
    </sheetView>
  </sheetViews>
  <sheetFormatPr baseColWidth="10" defaultRowHeight="15"/>
  <cols>
    <col min="1" max="1" width="33.5703125" customWidth="1"/>
    <col min="2" max="10" width="15.7109375" customWidth="1"/>
    <col min="12" max="12" width="37.85546875" customWidth="1"/>
    <col min="13" max="19" width="17.42578125" customWidth="1"/>
    <col min="20" max="20" width="26.28515625" customWidth="1"/>
  </cols>
  <sheetData>
    <row r="1" spans="1:33" ht="23.25" customHeight="1">
      <c r="A1" s="56"/>
      <c r="B1" s="1038" t="s">
        <v>98</v>
      </c>
      <c r="C1" s="1039"/>
      <c r="D1" s="1040"/>
      <c r="E1" s="1038" t="s">
        <v>141</v>
      </c>
      <c r="F1" s="1039"/>
      <c r="G1" s="1040"/>
      <c r="H1" s="1038" t="s">
        <v>99</v>
      </c>
      <c r="I1" s="1039"/>
      <c r="J1" s="1040"/>
      <c r="M1" s="1041" t="s">
        <v>49</v>
      </c>
      <c r="N1" s="1042"/>
      <c r="O1" s="1041" t="s">
        <v>80</v>
      </c>
      <c r="P1" s="1043"/>
      <c r="Q1" s="1042"/>
      <c r="R1" s="1041" t="s">
        <v>51</v>
      </c>
      <c r="S1" s="1042"/>
      <c r="T1" s="463"/>
      <c r="W1" s="310"/>
      <c r="X1" s="310"/>
    </row>
    <row r="2" spans="1:33" ht="23.25" customHeight="1">
      <c r="A2" s="57" t="s">
        <v>100</v>
      </c>
      <c r="B2" s="61" t="s">
        <v>397</v>
      </c>
      <c r="C2" s="61" t="s">
        <v>398</v>
      </c>
      <c r="D2" s="61" t="s">
        <v>399</v>
      </c>
      <c r="E2" s="61" t="s">
        <v>397</v>
      </c>
      <c r="F2" s="61" t="s">
        <v>398</v>
      </c>
      <c r="G2" s="61" t="s">
        <v>327</v>
      </c>
      <c r="H2" s="61" t="s">
        <v>397</v>
      </c>
      <c r="I2" s="61" t="s">
        <v>398</v>
      </c>
      <c r="J2" s="61" t="s">
        <v>327</v>
      </c>
      <c r="M2" s="31" t="s">
        <v>379</v>
      </c>
      <c r="N2" s="32" t="s">
        <v>375</v>
      </c>
      <c r="O2" s="455" t="s">
        <v>454</v>
      </c>
      <c r="P2" s="31" t="s">
        <v>379</v>
      </c>
      <c r="Q2" s="32" t="s">
        <v>457</v>
      </c>
      <c r="R2" s="31" t="s">
        <v>379</v>
      </c>
      <c r="S2" s="32" t="s">
        <v>457</v>
      </c>
      <c r="T2" s="26"/>
      <c r="U2" t="s">
        <v>400</v>
      </c>
      <c r="W2" s="310"/>
      <c r="X2" s="571" t="s">
        <v>352</v>
      </c>
      <c r="Y2" s="572" t="s">
        <v>98</v>
      </c>
      <c r="Z2" s="572"/>
      <c r="AA2" s="572"/>
      <c r="AB2" s="572" t="s">
        <v>353</v>
      </c>
      <c r="AC2" s="572"/>
      <c r="AD2" s="572"/>
      <c r="AE2" s="572" t="s">
        <v>99</v>
      </c>
      <c r="AF2" s="572"/>
      <c r="AG2" s="572"/>
    </row>
    <row r="3" spans="1:33" ht="27.75" customHeight="1">
      <c r="A3" s="450" t="s">
        <v>101</v>
      </c>
      <c r="B3" s="653">
        <f>Y4</f>
        <v>53</v>
      </c>
      <c r="C3" s="653">
        <f>Z4</f>
        <v>43</v>
      </c>
      <c r="D3" s="819">
        <f>C3/B3-1</f>
        <v>-0.18867924528301883</v>
      </c>
      <c r="E3" s="653">
        <f>AB4</f>
        <v>75.5</v>
      </c>
      <c r="F3" s="653">
        <f>AC4</f>
        <v>80.7</v>
      </c>
      <c r="G3" s="819">
        <f>F3/E3-1</f>
        <v>6.887417218543046E-2</v>
      </c>
      <c r="H3" s="653">
        <f>AE4</f>
        <v>1783</v>
      </c>
      <c r="I3" s="653">
        <f>AF4</f>
        <v>1186</v>
      </c>
      <c r="J3" s="819">
        <f>I3/H3-1</f>
        <v>-0.33482893998878294</v>
      </c>
      <c r="M3" s="58">
        <f>H3</f>
        <v>1783</v>
      </c>
      <c r="N3" s="58">
        <f>I3</f>
        <v>1186</v>
      </c>
      <c r="O3" s="833">
        <f>+G3</f>
        <v>6.887417218543046E-2</v>
      </c>
      <c r="P3" s="59">
        <f>E3</f>
        <v>75.5</v>
      </c>
      <c r="Q3" s="59">
        <f>F3</f>
        <v>80.7</v>
      </c>
      <c r="R3" s="58">
        <f>B3</f>
        <v>53</v>
      </c>
      <c r="S3" s="58">
        <f>C3</f>
        <v>43</v>
      </c>
      <c r="T3" s="27" t="s">
        <v>60</v>
      </c>
      <c r="U3" s="117">
        <f>Q3/$Q$21</f>
        <v>4.9941209233244632E-2</v>
      </c>
      <c r="X3" s="573" t="s">
        <v>100</v>
      </c>
      <c r="Y3" s="574" t="s">
        <v>452</v>
      </c>
      <c r="Z3" s="574" t="s">
        <v>453</v>
      </c>
      <c r="AA3" s="575" t="s">
        <v>354</v>
      </c>
      <c r="AB3" s="574" t="s">
        <v>452</v>
      </c>
      <c r="AC3" s="574" t="s">
        <v>453</v>
      </c>
      <c r="AD3" s="575" t="s">
        <v>354</v>
      </c>
      <c r="AE3" s="574" t="s">
        <v>452</v>
      </c>
      <c r="AF3" s="574" t="s">
        <v>453</v>
      </c>
      <c r="AG3" s="575" t="s">
        <v>354</v>
      </c>
    </row>
    <row r="4" spans="1:33" ht="28.5" customHeight="1">
      <c r="A4" s="451" t="s">
        <v>102</v>
      </c>
      <c r="B4" s="653">
        <f t="shared" ref="B4:B20" si="0">Y5</f>
        <v>9</v>
      </c>
      <c r="C4" s="653">
        <f t="shared" ref="C4:C20" si="1">Z5</f>
        <v>9</v>
      </c>
      <c r="D4" s="819">
        <f t="shared" ref="D4:D19" si="2">C4/B4-1</f>
        <v>0</v>
      </c>
      <c r="E4" s="653">
        <f t="shared" ref="E4:E20" si="3">AB5</f>
        <v>55.1</v>
      </c>
      <c r="F4" s="653">
        <f t="shared" ref="F4:F20" si="4">AC5</f>
        <v>15.4</v>
      </c>
      <c r="G4" s="851">
        <f t="shared" ref="G4:G19" si="5">F4/E4-1</f>
        <v>-0.72050816696914699</v>
      </c>
      <c r="H4" s="653">
        <f t="shared" ref="H4:H20" si="6">AE5</f>
        <v>594</v>
      </c>
      <c r="I4" s="653">
        <f t="shared" ref="I4:I20" si="7">AF5</f>
        <v>212</v>
      </c>
      <c r="J4" s="819">
        <f t="shared" ref="J4:J19" si="8">I4/H4-1</f>
        <v>-0.64309764309764317</v>
      </c>
      <c r="M4" s="58">
        <f t="shared" ref="M4:N20" si="9">H4</f>
        <v>594</v>
      </c>
      <c r="N4" s="58">
        <f t="shared" si="9"/>
        <v>212</v>
      </c>
      <c r="O4" s="834">
        <f t="shared" ref="O4:O20" si="10">+G4</f>
        <v>-0.72050816696914699</v>
      </c>
      <c r="P4" s="59">
        <f t="shared" ref="P4:Q20" si="11">E4</f>
        <v>55.1</v>
      </c>
      <c r="Q4" s="59">
        <f t="shared" si="11"/>
        <v>15.4</v>
      </c>
      <c r="R4" s="58">
        <f t="shared" ref="R4:R22" si="12">B4</f>
        <v>9</v>
      </c>
      <c r="S4" s="58">
        <f t="shared" ref="S4:S20" si="13">C4</f>
        <v>9</v>
      </c>
      <c r="T4" s="456" t="s">
        <v>61</v>
      </c>
      <c r="U4" s="117">
        <f>Q4/$Q$21</f>
        <v>9.5302927161334244E-3</v>
      </c>
      <c r="X4" s="576" t="s">
        <v>101</v>
      </c>
      <c r="Y4" s="832">
        <v>53</v>
      </c>
      <c r="Z4" s="832">
        <v>43</v>
      </c>
      <c r="AA4" s="577">
        <v>-18.867924528301888</v>
      </c>
      <c r="AB4" s="832">
        <v>75.5</v>
      </c>
      <c r="AC4" s="832">
        <v>80.7</v>
      </c>
      <c r="AD4" s="577">
        <v>6.887417218543046</v>
      </c>
      <c r="AE4" s="832">
        <v>1783</v>
      </c>
      <c r="AF4" s="832">
        <v>1186</v>
      </c>
      <c r="AG4" s="577">
        <v>-33.482893998878296</v>
      </c>
    </row>
    <row r="5" spans="1:33" ht="23.25" customHeight="1">
      <c r="A5" s="452" t="s">
        <v>103</v>
      </c>
      <c r="B5" s="653">
        <f t="shared" si="0"/>
        <v>16</v>
      </c>
      <c r="C5" s="653">
        <f t="shared" si="1"/>
        <v>11</v>
      </c>
      <c r="D5" s="819">
        <f t="shared" si="2"/>
        <v>-0.3125</v>
      </c>
      <c r="E5" s="653">
        <f t="shared" si="3"/>
        <v>15.2</v>
      </c>
      <c r="F5" s="653">
        <f t="shared" si="4"/>
        <v>6.4</v>
      </c>
      <c r="G5" s="851">
        <f t="shared" si="5"/>
        <v>-0.57894736842105265</v>
      </c>
      <c r="H5" s="653">
        <f t="shared" si="6"/>
        <v>173</v>
      </c>
      <c r="I5" s="653">
        <f t="shared" si="7"/>
        <v>123</v>
      </c>
      <c r="J5" s="819">
        <f t="shared" si="8"/>
        <v>-0.28901734104046239</v>
      </c>
      <c r="M5" s="58">
        <f t="shared" si="9"/>
        <v>173</v>
      </c>
      <c r="N5" s="58">
        <f t="shared" si="9"/>
        <v>123</v>
      </c>
      <c r="O5" s="834">
        <f t="shared" si="10"/>
        <v>-0.57894736842105265</v>
      </c>
      <c r="P5" s="59">
        <f t="shared" si="11"/>
        <v>15.2</v>
      </c>
      <c r="Q5" s="59">
        <f t="shared" si="11"/>
        <v>6.4</v>
      </c>
      <c r="R5" s="58">
        <f t="shared" si="12"/>
        <v>16</v>
      </c>
      <c r="S5" s="58">
        <f t="shared" si="13"/>
        <v>11</v>
      </c>
      <c r="T5" s="457" t="s">
        <v>62</v>
      </c>
      <c r="U5" s="117">
        <f t="shared" ref="U5:U20" si="14">Q5/$Q$21</f>
        <v>3.9606411287827215E-3</v>
      </c>
      <c r="X5" s="578" t="s">
        <v>102</v>
      </c>
      <c r="Y5" s="832">
        <v>9</v>
      </c>
      <c r="Z5" s="832">
        <v>9</v>
      </c>
      <c r="AA5" s="577">
        <v>0</v>
      </c>
      <c r="AB5" s="832">
        <v>55.1</v>
      </c>
      <c r="AC5" s="832">
        <v>15.4</v>
      </c>
      <c r="AD5" s="577">
        <v>-72.050816696914694</v>
      </c>
      <c r="AE5" s="832">
        <v>594</v>
      </c>
      <c r="AF5" s="832">
        <v>212</v>
      </c>
      <c r="AG5" s="577">
        <v>-64.309764309764304</v>
      </c>
    </row>
    <row r="6" spans="1:33" ht="23.25" customHeight="1">
      <c r="A6" s="451" t="s">
        <v>104</v>
      </c>
      <c r="B6" s="653">
        <f t="shared" si="0"/>
        <v>63</v>
      </c>
      <c r="C6" s="653">
        <f t="shared" si="1"/>
        <v>51</v>
      </c>
      <c r="D6" s="819">
        <f t="shared" si="2"/>
        <v>-0.19047619047619047</v>
      </c>
      <c r="E6" s="653">
        <f t="shared" si="3"/>
        <v>40.9</v>
      </c>
      <c r="F6" s="653">
        <f t="shared" si="4"/>
        <v>29.8</v>
      </c>
      <c r="G6" s="851">
        <f t="shared" si="5"/>
        <v>-0.27139364303178481</v>
      </c>
      <c r="H6" s="653">
        <f t="shared" si="6"/>
        <v>1272</v>
      </c>
      <c r="I6" s="653">
        <f t="shared" si="7"/>
        <v>983</v>
      </c>
      <c r="J6" s="819">
        <f t="shared" si="8"/>
        <v>-0.22720125786163525</v>
      </c>
      <c r="M6" s="58">
        <f t="shared" si="9"/>
        <v>1272</v>
      </c>
      <c r="N6" s="58">
        <f t="shared" si="9"/>
        <v>983</v>
      </c>
      <c r="O6" s="834">
        <f t="shared" si="10"/>
        <v>-0.27139364303178481</v>
      </c>
      <c r="P6" s="59">
        <f t="shared" si="11"/>
        <v>40.9</v>
      </c>
      <c r="Q6" s="59">
        <f t="shared" si="11"/>
        <v>29.8</v>
      </c>
      <c r="R6" s="58">
        <f t="shared" si="12"/>
        <v>63</v>
      </c>
      <c r="S6" s="58">
        <f t="shared" si="13"/>
        <v>51</v>
      </c>
      <c r="T6" s="458" t="s">
        <v>63</v>
      </c>
      <c r="U6" s="117">
        <f t="shared" si="14"/>
        <v>1.8441735255894546E-2</v>
      </c>
      <c r="X6" s="578" t="s">
        <v>103</v>
      </c>
      <c r="Y6" s="832">
        <v>16</v>
      </c>
      <c r="Z6" s="832">
        <v>11</v>
      </c>
      <c r="AA6" s="577">
        <v>-31.25</v>
      </c>
      <c r="AB6" s="832">
        <v>15.2</v>
      </c>
      <c r="AC6" s="832">
        <v>6.4</v>
      </c>
      <c r="AD6" s="577">
        <v>-57.894736842105267</v>
      </c>
      <c r="AE6" s="832">
        <v>173</v>
      </c>
      <c r="AF6" s="832">
        <v>123</v>
      </c>
      <c r="AG6" s="577">
        <v>-28.901734104046245</v>
      </c>
    </row>
    <row r="7" spans="1:33" ht="23.25" customHeight="1">
      <c r="A7" s="452" t="s">
        <v>105</v>
      </c>
      <c r="B7" s="653">
        <f t="shared" si="0"/>
        <v>32</v>
      </c>
      <c r="C7" s="653">
        <f t="shared" si="1"/>
        <v>32</v>
      </c>
      <c r="D7" s="819">
        <f t="shared" si="2"/>
        <v>0</v>
      </c>
      <c r="E7" s="653">
        <f t="shared" si="3"/>
        <v>83.5</v>
      </c>
      <c r="F7" s="653">
        <f t="shared" si="4"/>
        <v>62.9</v>
      </c>
      <c r="G7" s="851">
        <f t="shared" si="5"/>
        <v>-0.24670658682634727</v>
      </c>
      <c r="H7" s="653">
        <f t="shared" si="6"/>
        <v>1404</v>
      </c>
      <c r="I7" s="653">
        <f t="shared" si="7"/>
        <v>1762</v>
      </c>
      <c r="J7" s="819">
        <f t="shared" si="8"/>
        <v>0.25498575498575504</v>
      </c>
      <c r="M7" s="58">
        <f t="shared" si="9"/>
        <v>1404</v>
      </c>
      <c r="N7" s="58">
        <f t="shared" si="9"/>
        <v>1762</v>
      </c>
      <c r="O7" s="834">
        <f t="shared" si="10"/>
        <v>-0.24670658682634727</v>
      </c>
      <c r="P7" s="59">
        <f t="shared" si="11"/>
        <v>83.5</v>
      </c>
      <c r="Q7" s="59">
        <f t="shared" si="11"/>
        <v>62.9</v>
      </c>
      <c r="R7" s="58">
        <f t="shared" si="12"/>
        <v>32</v>
      </c>
      <c r="S7" s="58">
        <f t="shared" si="13"/>
        <v>32</v>
      </c>
      <c r="T7" s="459" t="s">
        <v>64</v>
      </c>
      <c r="U7" s="117">
        <f t="shared" si="14"/>
        <v>3.8925676093817682E-2</v>
      </c>
      <c r="X7" s="576" t="s">
        <v>104</v>
      </c>
      <c r="Y7" s="832">
        <v>63</v>
      </c>
      <c r="Z7" s="832">
        <v>51</v>
      </c>
      <c r="AA7" s="577">
        <v>-19.047619047619047</v>
      </c>
      <c r="AB7" s="832">
        <v>40.9</v>
      </c>
      <c r="AC7" s="832">
        <v>29.8</v>
      </c>
      <c r="AD7" s="577">
        <v>-27.139364303178482</v>
      </c>
      <c r="AE7" s="832">
        <v>1272</v>
      </c>
      <c r="AF7" s="832">
        <v>983</v>
      </c>
      <c r="AG7" s="577">
        <v>-22.720125786163521</v>
      </c>
    </row>
    <row r="8" spans="1:33" ht="23.25" customHeight="1">
      <c r="A8" s="453" t="s">
        <v>106</v>
      </c>
      <c r="B8" s="653">
        <f t="shared" si="0"/>
        <v>89</v>
      </c>
      <c r="C8" s="653">
        <f t="shared" si="1"/>
        <v>77</v>
      </c>
      <c r="D8" s="819">
        <f t="shared" si="2"/>
        <v>-0.1348314606741573</v>
      </c>
      <c r="E8" s="653">
        <f t="shared" si="3"/>
        <v>103.8</v>
      </c>
      <c r="F8" s="653">
        <f t="shared" si="4"/>
        <v>124.9</v>
      </c>
      <c r="G8" s="819">
        <f t="shared" si="5"/>
        <v>0.20327552986512543</v>
      </c>
      <c r="H8" s="653">
        <f t="shared" si="6"/>
        <v>2523</v>
      </c>
      <c r="I8" s="653">
        <f t="shared" si="7"/>
        <v>1697</v>
      </c>
      <c r="J8" s="819">
        <f t="shared" si="8"/>
        <v>-0.32738803012286954</v>
      </c>
      <c r="M8" s="58">
        <f t="shared" si="9"/>
        <v>2523</v>
      </c>
      <c r="N8" s="58">
        <f t="shared" si="9"/>
        <v>1697</v>
      </c>
      <c r="O8" s="833">
        <f t="shared" si="10"/>
        <v>0.20327552986512543</v>
      </c>
      <c r="P8" s="59">
        <f t="shared" si="11"/>
        <v>103.8</v>
      </c>
      <c r="Q8" s="59">
        <f t="shared" si="11"/>
        <v>124.9</v>
      </c>
      <c r="R8" s="58">
        <f t="shared" si="12"/>
        <v>89</v>
      </c>
      <c r="S8" s="58">
        <f t="shared" si="13"/>
        <v>77</v>
      </c>
      <c r="T8" s="29" t="s">
        <v>65</v>
      </c>
      <c r="U8" s="117">
        <f t="shared" si="14"/>
        <v>7.7294387028900305E-2</v>
      </c>
      <c r="X8" s="576" t="s">
        <v>105</v>
      </c>
      <c r="Y8" s="832">
        <v>32</v>
      </c>
      <c r="Z8" s="832">
        <v>32</v>
      </c>
      <c r="AA8" s="577">
        <v>0</v>
      </c>
      <c r="AB8" s="832">
        <v>83.5</v>
      </c>
      <c r="AC8" s="832">
        <v>62.9</v>
      </c>
      <c r="AD8" s="577">
        <v>-24.670658682634727</v>
      </c>
      <c r="AE8" s="832">
        <v>1404</v>
      </c>
      <c r="AF8" s="832">
        <v>1762</v>
      </c>
      <c r="AG8" s="577">
        <v>25.498575498575498</v>
      </c>
    </row>
    <row r="9" spans="1:33" ht="23.25" customHeight="1">
      <c r="A9" s="452" t="s">
        <v>107</v>
      </c>
      <c r="B9" s="653">
        <f t="shared" si="0"/>
        <v>52</v>
      </c>
      <c r="C9" s="653">
        <f t="shared" si="1"/>
        <v>70</v>
      </c>
      <c r="D9" s="819">
        <f t="shared" si="2"/>
        <v>0.34615384615384626</v>
      </c>
      <c r="E9" s="653">
        <f t="shared" si="3"/>
        <v>87.9</v>
      </c>
      <c r="F9" s="653">
        <f t="shared" si="4"/>
        <v>55.9</v>
      </c>
      <c r="G9" s="851">
        <f t="shared" si="5"/>
        <v>-0.36405005688282144</v>
      </c>
      <c r="H9" s="653">
        <f t="shared" si="6"/>
        <v>1864</v>
      </c>
      <c r="I9" s="653">
        <f t="shared" si="7"/>
        <v>1566</v>
      </c>
      <c r="J9" s="819">
        <f t="shared" si="8"/>
        <v>-0.15987124463519309</v>
      </c>
      <c r="M9" s="58">
        <f t="shared" si="9"/>
        <v>1864</v>
      </c>
      <c r="N9" s="58">
        <f t="shared" si="9"/>
        <v>1566</v>
      </c>
      <c r="O9" s="834">
        <f t="shared" si="10"/>
        <v>-0.36405005688282144</v>
      </c>
      <c r="P9" s="59">
        <f t="shared" si="11"/>
        <v>87.9</v>
      </c>
      <c r="Q9" s="59">
        <f t="shared" si="11"/>
        <v>55.9</v>
      </c>
      <c r="R9" s="58">
        <f t="shared" si="12"/>
        <v>52</v>
      </c>
      <c r="S9" s="58">
        <f t="shared" si="13"/>
        <v>70</v>
      </c>
      <c r="T9" s="459" t="s">
        <v>66</v>
      </c>
      <c r="U9" s="117">
        <f t="shared" si="14"/>
        <v>3.4593724859211583E-2</v>
      </c>
      <c r="X9" s="576" t="s">
        <v>106</v>
      </c>
      <c r="Y9" s="832">
        <v>89</v>
      </c>
      <c r="Z9" s="832">
        <v>77</v>
      </c>
      <c r="AA9" s="577">
        <v>-13.48314606741573</v>
      </c>
      <c r="AB9" s="832">
        <v>103.8</v>
      </c>
      <c r="AC9" s="832">
        <v>124.9</v>
      </c>
      <c r="AD9" s="577">
        <v>20.327552986512543</v>
      </c>
      <c r="AE9" s="832">
        <v>2523</v>
      </c>
      <c r="AF9" s="832">
        <v>1697</v>
      </c>
      <c r="AG9" s="577">
        <v>-32.738803012286958</v>
      </c>
    </row>
    <row r="10" spans="1:33" ht="23.25" customHeight="1">
      <c r="A10" s="453" t="s">
        <v>108</v>
      </c>
      <c r="B10" s="653">
        <f t="shared" si="0"/>
        <v>34</v>
      </c>
      <c r="C10" s="653">
        <f t="shared" si="1"/>
        <v>49</v>
      </c>
      <c r="D10" s="819">
        <f t="shared" si="2"/>
        <v>0.44117647058823528</v>
      </c>
      <c r="E10" s="653">
        <f t="shared" si="3"/>
        <v>19.7</v>
      </c>
      <c r="F10" s="653">
        <f t="shared" si="4"/>
        <v>22.8</v>
      </c>
      <c r="G10" s="819">
        <f t="shared" si="5"/>
        <v>0.1573604060913707</v>
      </c>
      <c r="H10" s="653">
        <f t="shared" si="6"/>
        <v>496</v>
      </c>
      <c r="I10" s="653">
        <f t="shared" si="7"/>
        <v>619</v>
      </c>
      <c r="J10" s="819">
        <f t="shared" si="8"/>
        <v>0.24798387096774199</v>
      </c>
      <c r="M10" s="58">
        <f t="shared" si="9"/>
        <v>496</v>
      </c>
      <c r="N10" s="58">
        <f t="shared" si="9"/>
        <v>619</v>
      </c>
      <c r="O10" s="833">
        <f t="shared" si="10"/>
        <v>0.1573604060913707</v>
      </c>
      <c r="P10" s="59">
        <f t="shared" si="11"/>
        <v>19.7</v>
      </c>
      <c r="Q10" s="59">
        <f t="shared" si="11"/>
        <v>22.8</v>
      </c>
      <c r="R10" s="58">
        <f t="shared" si="12"/>
        <v>34</v>
      </c>
      <c r="S10" s="58">
        <f t="shared" si="13"/>
        <v>49</v>
      </c>
      <c r="T10" s="29" t="s">
        <v>67</v>
      </c>
      <c r="U10" s="117">
        <f t="shared" si="14"/>
        <v>1.4109784021288445E-2</v>
      </c>
      <c r="X10" s="576" t="s">
        <v>107</v>
      </c>
      <c r="Y10" s="832">
        <v>52</v>
      </c>
      <c r="Z10" s="832">
        <v>70</v>
      </c>
      <c r="AA10" s="577">
        <v>34.615384615384613</v>
      </c>
      <c r="AB10" s="832">
        <v>87.9</v>
      </c>
      <c r="AC10" s="832">
        <v>55.9</v>
      </c>
      <c r="AD10" s="577">
        <v>-36.405005688282145</v>
      </c>
      <c r="AE10" s="832">
        <v>1864</v>
      </c>
      <c r="AF10" s="832">
        <v>1566</v>
      </c>
      <c r="AG10" s="577">
        <v>-15.987124463519315</v>
      </c>
    </row>
    <row r="11" spans="1:33" ht="23.25" customHeight="1">
      <c r="A11" s="450" t="s">
        <v>109</v>
      </c>
      <c r="B11" s="653">
        <f t="shared" si="0"/>
        <v>31</v>
      </c>
      <c r="C11" s="653">
        <f t="shared" si="1"/>
        <v>31</v>
      </c>
      <c r="D11" s="819">
        <f t="shared" si="2"/>
        <v>0</v>
      </c>
      <c r="E11" s="653">
        <f t="shared" si="3"/>
        <v>34</v>
      </c>
      <c r="F11" s="653">
        <f t="shared" si="4"/>
        <v>52.9</v>
      </c>
      <c r="G11" s="819">
        <f t="shared" si="5"/>
        <v>0.55588235294117649</v>
      </c>
      <c r="H11" s="653">
        <f t="shared" si="6"/>
        <v>645</v>
      </c>
      <c r="I11" s="653">
        <f t="shared" si="7"/>
        <v>1427</v>
      </c>
      <c r="J11" s="819">
        <f t="shared" si="8"/>
        <v>1.2124031007751936</v>
      </c>
      <c r="M11" s="58">
        <f t="shared" si="9"/>
        <v>645</v>
      </c>
      <c r="N11" s="58">
        <f t="shared" si="9"/>
        <v>1427</v>
      </c>
      <c r="O11" s="833">
        <f t="shared" si="10"/>
        <v>0.55588235294117649</v>
      </c>
      <c r="P11" s="59">
        <f t="shared" si="11"/>
        <v>34</v>
      </c>
      <c r="Q11" s="59">
        <f t="shared" si="11"/>
        <v>52.9</v>
      </c>
      <c r="R11" s="58">
        <f t="shared" si="12"/>
        <v>31</v>
      </c>
      <c r="S11" s="58">
        <f t="shared" si="13"/>
        <v>31</v>
      </c>
      <c r="T11" s="27" t="s">
        <v>68</v>
      </c>
      <c r="U11" s="117">
        <f t="shared" si="14"/>
        <v>3.2737174330094682E-2</v>
      </c>
      <c r="X11" s="576" t="s">
        <v>108</v>
      </c>
      <c r="Y11" s="832">
        <v>34</v>
      </c>
      <c r="Z11" s="832">
        <v>49</v>
      </c>
      <c r="AA11" s="577">
        <v>44.117647058823529</v>
      </c>
      <c r="AB11" s="832">
        <v>19.7</v>
      </c>
      <c r="AC11" s="832">
        <v>22.8</v>
      </c>
      <c r="AD11" s="577">
        <v>15.736040609137071</v>
      </c>
      <c r="AE11" s="832">
        <v>496</v>
      </c>
      <c r="AF11" s="832">
        <v>619</v>
      </c>
      <c r="AG11" s="577">
        <v>24.798387096774192</v>
      </c>
    </row>
    <row r="12" spans="1:33" ht="23.25" customHeight="1">
      <c r="A12" s="451" t="s">
        <v>110</v>
      </c>
      <c r="B12" s="653">
        <f t="shared" si="0"/>
        <v>26</v>
      </c>
      <c r="C12" s="653">
        <f t="shared" si="1"/>
        <v>21</v>
      </c>
      <c r="D12" s="819">
        <f t="shared" si="2"/>
        <v>-0.19230769230769229</v>
      </c>
      <c r="E12" s="653">
        <f t="shared" si="3"/>
        <v>14.7</v>
      </c>
      <c r="F12" s="653">
        <f t="shared" si="4"/>
        <v>7.6</v>
      </c>
      <c r="G12" s="851">
        <f t="shared" si="5"/>
        <v>-0.48299319727891155</v>
      </c>
      <c r="H12" s="653">
        <f t="shared" si="6"/>
        <v>522</v>
      </c>
      <c r="I12" s="653">
        <f t="shared" si="7"/>
        <v>637</v>
      </c>
      <c r="J12" s="819">
        <f t="shared" si="8"/>
        <v>0.22030651340996177</v>
      </c>
      <c r="M12" s="58">
        <f t="shared" si="9"/>
        <v>522</v>
      </c>
      <c r="N12" s="58">
        <f t="shared" si="9"/>
        <v>637</v>
      </c>
      <c r="O12" s="834">
        <f t="shared" si="10"/>
        <v>-0.48299319727891155</v>
      </c>
      <c r="P12" s="59">
        <f t="shared" si="11"/>
        <v>14.7</v>
      </c>
      <c r="Q12" s="59">
        <f t="shared" si="11"/>
        <v>7.6</v>
      </c>
      <c r="R12" s="58">
        <f t="shared" si="12"/>
        <v>26</v>
      </c>
      <c r="S12" s="58">
        <f t="shared" si="13"/>
        <v>21</v>
      </c>
      <c r="T12" s="456" t="s">
        <v>69</v>
      </c>
      <c r="U12" s="117">
        <f t="shared" si="14"/>
        <v>4.7032613404294817E-3</v>
      </c>
      <c r="X12" s="576" t="s">
        <v>109</v>
      </c>
      <c r="Y12" s="832">
        <v>31</v>
      </c>
      <c r="Z12" s="832">
        <v>31</v>
      </c>
      <c r="AA12" s="577">
        <v>0</v>
      </c>
      <c r="AB12" s="832">
        <v>34</v>
      </c>
      <c r="AC12" s="832">
        <v>52.9</v>
      </c>
      <c r="AD12" s="577">
        <v>55.588235294117652</v>
      </c>
      <c r="AE12" s="832">
        <v>645</v>
      </c>
      <c r="AF12" s="832">
        <v>1427</v>
      </c>
      <c r="AG12" s="577">
        <v>121.24031007751938</v>
      </c>
    </row>
    <row r="13" spans="1:33" ht="23.25" customHeight="1">
      <c r="A13" s="452" t="s">
        <v>111</v>
      </c>
      <c r="B13" s="653">
        <f t="shared" si="0"/>
        <v>42</v>
      </c>
      <c r="C13" s="653">
        <f t="shared" si="1"/>
        <v>38</v>
      </c>
      <c r="D13" s="819">
        <f t="shared" si="2"/>
        <v>-9.5238095238095233E-2</v>
      </c>
      <c r="E13" s="653">
        <f t="shared" si="3"/>
        <v>86</v>
      </c>
      <c r="F13" s="653">
        <f t="shared" si="4"/>
        <v>36.5</v>
      </c>
      <c r="G13" s="851">
        <f t="shared" si="5"/>
        <v>-0.57558139534883723</v>
      </c>
      <c r="H13" s="653">
        <f t="shared" si="6"/>
        <v>802</v>
      </c>
      <c r="I13" s="653">
        <f t="shared" si="7"/>
        <v>498</v>
      </c>
      <c r="J13" s="819">
        <f t="shared" si="8"/>
        <v>-0.37905236907730677</v>
      </c>
      <c r="M13" s="58">
        <f t="shared" si="9"/>
        <v>802</v>
      </c>
      <c r="N13" s="58">
        <f t="shared" si="9"/>
        <v>498</v>
      </c>
      <c r="O13" s="834">
        <f t="shared" si="10"/>
        <v>-0.57558139534883723</v>
      </c>
      <c r="P13" s="59">
        <f t="shared" si="11"/>
        <v>86</v>
      </c>
      <c r="Q13" s="59">
        <f t="shared" si="11"/>
        <v>36.5</v>
      </c>
      <c r="R13" s="58">
        <f t="shared" si="12"/>
        <v>42</v>
      </c>
      <c r="S13" s="58">
        <f t="shared" si="13"/>
        <v>38</v>
      </c>
      <c r="T13" s="457" t="s">
        <v>70</v>
      </c>
      <c r="U13" s="117">
        <f t="shared" si="14"/>
        <v>2.258803143758896E-2</v>
      </c>
      <c r="X13" s="578" t="s">
        <v>110</v>
      </c>
      <c r="Y13" s="832">
        <v>26</v>
      </c>
      <c r="Z13" s="832">
        <v>21</v>
      </c>
      <c r="AA13" s="577">
        <v>-19.230769230769234</v>
      </c>
      <c r="AB13" s="832">
        <v>14.7</v>
      </c>
      <c r="AC13" s="832">
        <v>7.6</v>
      </c>
      <c r="AD13" s="577">
        <v>-48.299319727891152</v>
      </c>
      <c r="AE13" s="832">
        <v>522</v>
      </c>
      <c r="AF13" s="832">
        <v>637</v>
      </c>
      <c r="AG13" s="577">
        <v>22.030651340996169</v>
      </c>
    </row>
    <row r="14" spans="1:33" ht="23.25" customHeight="1">
      <c r="A14" s="454" t="s">
        <v>112</v>
      </c>
      <c r="B14" s="653">
        <f t="shared" si="0"/>
        <v>73</v>
      </c>
      <c r="C14" s="653">
        <f t="shared" si="1"/>
        <v>52</v>
      </c>
      <c r="D14" s="819">
        <f t="shared" si="2"/>
        <v>-0.28767123287671237</v>
      </c>
      <c r="E14" s="653">
        <f t="shared" si="3"/>
        <v>34.700000000000003</v>
      </c>
      <c r="F14" s="653">
        <f t="shared" si="4"/>
        <v>121.6</v>
      </c>
      <c r="G14" s="819">
        <f t="shared" si="5"/>
        <v>2.5043227665706049</v>
      </c>
      <c r="H14" s="653">
        <f t="shared" si="6"/>
        <v>741</v>
      </c>
      <c r="I14" s="653">
        <f t="shared" si="7"/>
        <v>1066</v>
      </c>
      <c r="J14" s="819">
        <f t="shared" si="8"/>
        <v>0.43859649122807021</v>
      </c>
      <c r="M14" s="58">
        <f t="shared" si="9"/>
        <v>741</v>
      </c>
      <c r="N14" s="58">
        <f t="shared" si="9"/>
        <v>1066</v>
      </c>
      <c r="O14" s="833">
        <f t="shared" si="10"/>
        <v>2.5043227665706049</v>
      </c>
      <c r="P14" s="59">
        <f t="shared" si="11"/>
        <v>34.700000000000003</v>
      </c>
      <c r="Q14" s="59">
        <f t="shared" si="11"/>
        <v>121.6</v>
      </c>
      <c r="R14" s="58">
        <f t="shared" si="12"/>
        <v>73</v>
      </c>
      <c r="S14" s="58">
        <f t="shared" si="13"/>
        <v>52</v>
      </c>
      <c r="T14" s="28" t="s">
        <v>71</v>
      </c>
      <c r="U14" s="117">
        <f t="shared" si="14"/>
        <v>7.5252181446871708E-2</v>
      </c>
      <c r="X14" s="578" t="s">
        <v>111</v>
      </c>
      <c r="Y14" s="832">
        <v>42</v>
      </c>
      <c r="Z14" s="832">
        <v>38</v>
      </c>
      <c r="AA14" s="577">
        <v>-9.5238095238095237</v>
      </c>
      <c r="AB14" s="832">
        <v>86</v>
      </c>
      <c r="AC14" s="832">
        <v>36.5</v>
      </c>
      <c r="AD14" s="577">
        <v>-57.558139534883722</v>
      </c>
      <c r="AE14" s="832">
        <v>802</v>
      </c>
      <c r="AF14" s="832">
        <v>498</v>
      </c>
      <c r="AG14" s="577">
        <v>-37.905236907730675</v>
      </c>
    </row>
    <row r="15" spans="1:33" ht="23.25" customHeight="1">
      <c r="A15" s="596" t="s">
        <v>113</v>
      </c>
      <c r="B15" s="653">
        <f t="shared" si="0"/>
        <v>96</v>
      </c>
      <c r="C15" s="653">
        <f t="shared" si="1"/>
        <v>46</v>
      </c>
      <c r="D15" s="819">
        <f t="shared" si="2"/>
        <v>-0.52083333333333326</v>
      </c>
      <c r="E15" s="653">
        <f t="shared" si="3"/>
        <v>64.8</v>
      </c>
      <c r="F15" s="653">
        <f t="shared" si="4"/>
        <v>575.9</v>
      </c>
      <c r="G15" s="852">
        <f t="shared" si="5"/>
        <v>7.8873456790123448</v>
      </c>
      <c r="H15" s="653">
        <f t="shared" si="6"/>
        <v>1974</v>
      </c>
      <c r="I15" s="653">
        <f t="shared" si="7"/>
        <v>1975</v>
      </c>
      <c r="J15" s="819">
        <f t="shared" si="8"/>
        <v>5.0658561296867965E-4</v>
      </c>
      <c r="M15" s="58">
        <f t="shared" si="9"/>
        <v>1974</v>
      </c>
      <c r="N15" s="58">
        <f t="shared" si="9"/>
        <v>1975</v>
      </c>
      <c r="O15" s="835">
        <f t="shared" si="10"/>
        <v>7.8873456790123448</v>
      </c>
      <c r="P15" s="59">
        <f t="shared" si="11"/>
        <v>64.8</v>
      </c>
      <c r="Q15" s="59">
        <f t="shared" si="11"/>
        <v>575.9</v>
      </c>
      <c r="R15" s="58">
        <f t="shared" si="12"/>
        <v>96</v>
      </c>
      <c r="S15" s="58">
        <f t="shared" si="13"/>
        <v>46</v>
      </c>
      <c r="T15" s="597" t="s">
        <v>72</v>
      </c>
      <c r="U15" s="117">
        <f t="shared" si="14"/>
        <v>0.35639581657280767</v>
      </c>
      <c r="X15" s="579" t="s">
        <v>112</v>
      </c>
      <c r="Y15" s="832">
        <v>73</v>
      </c>
      <c r="Z15" s="832">
        <v>52</v>
      </c>
      <c r="AA15" s="577">
        <v>-28.767123287671232</v>
      </c>
      <c r="AB15" s="832">
        <v>34.700000000000003</v>
      </c>
      <c r="AC15" s="832">
        <v>121.6</v>
      </c>
      <c r="AD15" s="577">
        <v>250.4322766570605</v>
      </c>
      <c r="AE15" s="832">
        <v>741</v>
      </c>
      <c r="AF15" s="832">
        <v>1066</v>
      </c>
      <c r="AG15" s="577">
        <v>43.859649122807014</v>
      </c>
    </row>
    <row r="16" spans="1:33" ht="23.25" customHeight="1">
      <c r="A16" s="453" t="s">
        <v>114</v>
      </c>
      <c r="B16" s="653">
        <f t="shared" si="0"/>
        <v>29</v>
      </c>
      <c r="C16" s="653">
        <f t="shared" si="1"/>
        <v>37</v>
      </c>
      <c r="D16" s="819">
        <f t="shared" si="2"/>
        <v>0.27586206896551735</v>
      </c>
      <c r="E16" s="653">
        <f t="shared" si="3"/>
        <v>40</v>
      </c>
      <c r="F16" s="653">
        <f t="shared" si="4"/>
        <v>54.2</v>
      </c>
      <c r="G16" s="819">
        <f t="shared" si="5"/>
        <v>0.35499999999999998</v>
      </c>
      <c r="H16" s="653">
        <f t="shared" si="6"/>
        <v>448</v>
      </c>
      <c r="I16" s="653">
        <f t="shared" si="7"/>
        <v>925</v>
      </c>
      <c r="J16" s="819">
        <f t="shared" si="8"/>
        <v>1.0647321428571428</v>
      </c>
      <c r="M16" s="58">
        <f t="shared" si="9"/>
        <v>448</v>
      </c>
      <c r="N16" s="58">
        <f t="shared" si="9"/>
        <v>925</v>
      </c>
      <c r="O16" s="833">
        <f t="shared" si="10"/>
        <v>0.35499999999999998</v>
      </c>
      <c r="P16" s="59">
        <f t="shared" si="11"/>
        <v>40</v>
      </c>
      <c r="Q16" s="59">
        <f t="shared" si="11"/>
        <v>54.2</v>
      </c>
      <c r="R16" s="58">
        <f t="shared" si="12"/>
        <v>29</v>
      </c>
      <c r="S16" s="58">
        <f t="shared" si="13"/>
        <v>37</v>
      </c>
      <c r="T16" s="29" t="s">
        <v>73</v>
      </c>
      <c r="U16" s="117">
        <f t="shared" si="14"/>
        <v>3.3541679559378673E-2</v>
      </c>
      <c r="X16" s="576" t="s">
        <v>113</v>
      </c>
      <c r="Y16" s="832">
        <v>96</v>
      </c>
      <c r="Z16" s="832">
        <v>46</v>
      </c>
      <c r="AA16" s="577">
        <v>-52.083333333333336</v>
      </c>
      <c r="AB16" s="832">
        <v>64.8</v>
      </c>
      <c r="AC16" s="832">
        <v>575.9</v>
      </c>
      <c r="AD16" s="577">
        <v>788.73456790123453</v>
      </c>
      <c r="AE16" s="832">
        <v>1974</v>
      </c>
      <c r="AF16" s="832">
        <v>1975</v>
      </c>
      <c r="AG16" s="577">
        <v>5.0658561296859174E-2</v>
      </c>
    </row>
    <row r="17" spans="1:33" ht="23.25" customHeight="1">
      <c r="A17" s="452" t="s">
        <v>115</v>
      </c>
      <c r="B17" s="653">
        <f t="shared" si="0"/>
        <v>10</v>
      </c>
      <c r="C17" s="653">
        <f t="shared" si="1"/>
        <v>6</v>
      </c>
      <c r="D17" s="819">
        <f t="shared" si="2"/>
        <v>-0.4</v>
      </c>
      <c r="E17" s="653">
        <f t="shared" si="3"/>
        <v>7.9</v>
      </c>
      <c r="F17" s="653">
        <f t="shared" si="4"/>
        <v>2.2000000000000002</v>
      </c>
      <c r="G17" s="851">
        <f t="shared" si="5"/>
        <v>-0.72151898734177222</v>
      </c>
      <c r="H17" s="653">
        <f t="shared" si="6"/>
        <v>253</v>
      </c>
      <c r="I17" s="653">
        <f t="shared" si="7"/>
        <v>114</v>
      </c>
      <c r="J17" s="819">
        <f t="shared" si="8"/>
        <v>-0.54940711462450587</v>
      </c>
      <c r="M17" s="58">
        <f t="shared" si="9"/>
        <v>253</v>
      </c>
      <c r="N17" s="58">
        <f t="shared" si="9"/>
        <v>114</v>
      </c>
      <c r="O17" s="834">
        <f t="shared" si="10"/>
        <v>-0.72151898734177222</v>
      </c>
      <c r="P17" s="59">
        <f t="shared" si="11"/>
        <v>7.9</v>
      </c>
      <c r="Q17" s="59">
        <f t="shared" si="11"/>
        <v>2.2000000000000002</v>
      </c>
      <c r="R17" s="58">
        <f t="shared" si="12"/>
        <v>10</v>
      </c>
      <c r="S17" s="58">
        <f t="shared" si="13"/>
        <v>6</v>
      </c>
      <c r="T17" s="457" t="s">
        <v>74</v>
      </c>
      <c r="U17" s="117">
        <f t="shared" si="14"/>
        <v>1.3614703880190607E-3</v>
      </c>
      <c r="X17" s="576" t="s">
        <v>114</v>
      </c>
      <c r="Y17" s="832">
        <v>29</v>
      </c>
      <c r="Z17" s="832">
        <v>37</v>
      </c>
      <c r="AA17" s="577">
        <v>27.586206896551722</v>
      </c>
      <c r="AB17" s="832">
        <v>40</v>
      </c>
      <c r="AC17" s="832">
        <v>54.2</v>
      </c>
      <c r="AD17" s="577">
        <v>35.5</v>
      </c>
      <c r="AE17" s="832">
        <v>448</v>
      </c>
      <c r="AF17" s="832">
        <v>925</v>
      </c>
      <c r="AG17" s="577">
        <v>106.47321428571428</v>
      </c>
    </row>
    <row r="18" spans="1:33" ht="23.25" customHeight="1">
      <c r="A18" s="453" t="s">
        <v>116</v>
      </c>
      <c r="B18" s="653">
        <f t="shared" si="0"/>
        <v>35</v>
      </c>
      <c r="C18" s="653">
        <f t="shared" si="1"/>
        <v>18</v>
      </c>
      <c r="D18" s="819">
        <f t="shared" si="2"/>
        <v>-0.48571428571428577</v>
      </c>
      <c r="E18" s="653">
        <f t="shared" si="3"/>
        <v>31.8</v>
      </c>
      <c r="F18" s="653">
        <f t="shared" si="4"/>
        <v>40.5</v>
      </c>
      <c r="G18" s="819">
        <f t="shared" si="5"/>
        <v>0.27358490566037741</v>
      </c>
      <c r="H18" s="653">
        <f t="shared" si="6"/>
        <v>577</v>
      </c>
      <c r="I18" s="653">
        <f t="shared" si="7"/>
        <v>268</v>
      </c>
      <c r="J18" s="819">
        <f t="shared" si="8"/>
        <v>-0.53552859618717497</v>
      </c>
      <c r="M18" s="58">
        <f t="shared" si="9"/>
        <v>577</v>
      </c>
      <c r="N18" s="58">
        <f t="shared" si="9"/>
        <v>268</v>
      </c>
      <c r="O18" s="833">
        <f t="shared" si="10"/>
        <v>0.27358490566037741</v>
      </c>
      <c r="P18" s="59">
        <f t="shared" si="11"/>
        <v>31.8</v>
      </c>
      <c r="Q18" s="59">
        <f t="shared" si="11"/>
        <v>40.5</v>
      </c>
      <c r="R18" s="58">
        <f t="shared" si="12"/>
        <v>35</v>
      </c>
      <c r="S18" s="58">
        <f t="shared" si="13"/>
        <v>18</v>
      </c>
      <c r="T18" s="29" t="s">
        <v>75</v>
      </c>
      <c r="U18" s="117">
        <f t="shared" si="14"/>
        <v>2.5063432143078161E-2</v>
      </c>
      <c r="X18" s="578" t="s">
        <v>115</v>
      </c>
      <c r="Y18" s="832">
        <v>10</v>
      </c>
      <c r="Z18" s="832">
        <v>6</v>
      </c>
      <c r="AA18" s="577">
        <v>-40</v>
      </c>
      <c r="AB18" s="832">
        <v>7.9</v>
      </c>
      <c r="AC18" s="832">
        <v>2.2000000000000002</v>
      </c>
      <c r="AD18" s="577">
        <v>-72.151898734177223</v>
      </c>
      <c r="AE18" s="832">
        <v>253</v>
      </c>
      <c r="AF18" s="832">
        <v>114</v>
      </c>
      <c r="AG18" s="577">
        <v>-54.940711462450601</v>
      </c>
    </row>
    <row r="19" spans="1:33" ht="23.25" customHeight="1">
      <c r="A19" s="450" t="s">
        <v>117</v>
      </c>
      <c r="B19" s="653">
        <f t="shared" si="0"/>
        <v>83</v>
      </c>
      <c r="C19" s="653">
        <f t="shared" si="1"/>
        <v>70</v>
      </c>
      <c r="D19" s="819">
        <f t="shared" si="2"/>
        <v>-0.15662650602409633</v>
      </c>
      <c r="E19" s="653">
        <f t="shared" si="3"/>
        <v>23.6</v>
      </c>
      <c r="F19" s="653">
        <f t="shared" si="4"/>
        <v>35.5</v>
      </c>
      <c r="G19" s="819">
        <f t="shared" si="5"/>
        <v>0.50423728813559321</v>
      </c>
      <c r="H19" s="653">
        <f t="shared" si="6"/>
        <v>643</v>
      </c>
      <c r="I19" s="653">
        <f t="shared" si="7"/>
        <v>857</v>
      </c>
      <c r="J19" s="819">
        <f t="shared" si="8"/>
        <v>0.33281493001555207</v>
      </c>
      <c r="M19" s="58">
        <f t="shared" si="9"/>
        <v>643</v>
      </c>
      <c r="N19" s="58">
        <f t="shared" si="9"/>
        <v>857</v>
      </c>
      <c r="O19" s="833">
        <f t="shared" si="10"/>
        <v>0.50423728813559321</v>
      </c>
      <c r="P19" s="59">
        <f t="shared" si="11"/>
        <v>23.6</v>
      </c>
      <c r="Q19" s="59">
        <f t="shared" si="11"/>
        <v>35.5</v>
      </c>
      <c r="R19" s="58">
        <f t="shared" si="12"/>
        <v>83</v>
      </c>
      <c r="S19" s="58">
        <f t="shared" si="13"/>
        <v>70</v>
      </c>
      <c r="T19" s="27" t="s">
        <v>76</v>
      </c>
      <c r="U19" s="117">
        <f t="shared" si="14"/>
        <v>2.1969181261216657E-2</v>
      </c>
      <c r="X19" s="576" t="s">
        <v>116</v>
      </c>
      <c r="Y19" s="832">
        <v>35</v>
      </c>
      <c r="Z19" s="832">
        <v>18</v>
      </c>
      <c r="AA19" s="577">
        <v>-48.571428571428569</v>
      </c>
      <c r="AB19" s="832">
        <v>31.8</v>
      </c>
      <c r="AC19" s="832">
        <v>40.5</v>
      </c>
      <c r="AD19" s="577">
        <v>27.358490566037741</v>
      </c>
      <c r="AE19" s="832">
        <v>577</v>
      </c>
      <c r="AF19" s="832">
        <v>268</v>
      </c>
      <c r="AG19" s="577">
        <v>-53.552859618717505</v>
      </c>
    </row>
    <row r="20" spans="1:33" ht="23.25" customHeight="1">
      <c r="A20" s="453" t="s">
        <v>118</v>
      </c>
      <c r="B20" s="653">
        <f t="shared" si="0"/>
        <v>126</v>
      </c>
      <c r="C20" s="653">
        <f t="shared" si="1"/>
        <v>109</v>
      </c>
      <c r="D20" s="819">
        <f>C20/B20-1</f>
        <v>-0.13492063492063489</v>
      </c>
      <c r="E20" s="653">
        <f t="shared" si="3"/>
        <v>316.7</v>
      </c>
      <c r="F20" s="653">
        <f t="shared" si="4"/>
        <v>290.2</v>
      </c>
      <c r="G20" s="851">
        <f>F20/E20-1</f>
        <v>-8.3675402589201142E-2</v>
      </c>
      <c r="H20" s="653">
        <f t="shared" si="6"/>
        <v>4995</v>
      </c>
      <c r="I20" s="653">
        <f t="shared" si="7"/>
        <v>3230</v>
      </c>
      <c r="J20" s="819">
        <f>I20/H20-1</f>
        <v>-0.35335335335335338</v>
      </c>
      <c r="M20" s="58">
        <f t="shared" si="9"/>
        <v>4995</v>
      </c>
      <c r="N20" s="58">
        <f t="shared" si="9"/>
        <v>3230</v>
      </c>
      <c r="O20" s="834">
        <f t="shared" si="10"/>
        <v>-8.3675402589201142E-2</v>
      </c>
      <c r="P20" s="59">
        <f t="shared" si="11"/>
        <v>316.7</v>
      </c>
      <c r="Q20" s="59">
        <f t="shared" si="11"/>
        <v>290.2</v>
      </c>
      <c r="R20" s="58">
        <f t="shared" si="12"/>
        <v>126</v>
      </c>
      <c r="S20" s="58">
        <f t="shared" si="13"/>
        <v>109</v>
      </c>
      <c r="T20" s="458" t="s">
        <v>77</v>
      </c>
      <c r="U20" s="117">
        <f t="shared" si="14"/>
        <v>0.17959032118324153</v>
      </c>
      <c r="X20" s="576" t="s">
        <v>117</v>
      </c>
      <c r="Y20" s="832">
        <v>83</v>
      </c>
      <c r="Z20" s="832">
        <v>70</v>
      </c>
      <c r="AA20" s="577">
        <v>-15.66265060240964</v>
      </c>
      <c r="AB20" s="832">
        <v>23.6</v>
      </c>
      <c r="AC20" s="832">
        <v>35.5</v>
      </c>
      <c r="AD20" s="577">
        <v>50.423728813559322</v>
      </c>
      <c r="AE20" s="832">
        <v>643</v>
      </c>
      <c r="AF20" s="832">
        <v>857</v>
      </c>
      <c r="AG20" s="577">
        <v>33.281493001555212</v>
      </c>
    </row>
    <row r="21" spans="1:33" ht="23.25" customHeight="1">
      <c r="A21" s="595" t="s">
        <v>119</v>
      </c>
      <c r="B21" s="686">
        <f>SUM(B3:B20)</f>
        <v>899</v>
      </c>
      <c r="C21" s="686">
        <f>SUM(C3:C20)</f>
        <v>770</v>
      </c>
      <c r="D21" s="820">
        <f>C21/B21-1</f>
        <v>-0.14349276974416014</v>
      </c>
      <c r="E21" s="686">
        <f>SUM(E3:E20)</f>
        <v>1135.8</v>
      </c>
      <c r="F21" s="686">
        <f>SUM(F3:F20)</f>
        <v>1615.9</v>
      </c>
      <c r="G21" s="820">
        <f>F21/E21-1</f>
        <v>0.42269765803838721</v>
      </c>
      <c r="H21" s="686">
        <f>SUM(H3:H20)</f>
        <v>21709</v>
      </c>
      <c r="I21" s="686">
        <f>SUM(I3:I20)</f>
        <v>19145</v>
      </c>
      <c r="J21" s="820">
        <f>I21/H21-1</f>
        <v>-0.11810769726841397</v>
      </c>
      <c r="M21" s="365">
        <f>H21</f>
        <v>21709</v>
      </c>
      <c r="N21" s="365">
        <f>I21</f>
        <v>19145</v>
      </c>
      <c r="O21" s="836">
        <f>Q21/P21-1</f>
        <v>0.42269765803838721</v>
      </c>
      <c r="P21" s="366">
        <f>E21</f>
        <v>1135.8</v>
      </c>
      <c r="Q21" s="366">
        <f>F21</f>
        <v>1615.9</v>
      </c>
      <c r="R21" s="30">
        <f t="shared" si="12"/>
        <v>899</v>
      </c>
      <c r="S21" s="30">
        <f>C21</f>
        <v>770</v>
      </c>
      <c r="T21" s="460" t="s">
        <v>59</v>
      </c>
      <c r="X21" s="576" t="s">
        <v>118</v>
      </c>
      <c r="Y21" s="832">
        <v>126</v>
      </c>
      <c r="Z21" s="832">
        <v>109</v>
      </c>
      <c r="AA21" s="577">
        <v>-13.492063492063492</v>
      </c>
      <c r="AB21" s="832">
        <v>316.7</v>
      </c>
      <c r="AC21" s="832">
        <v>290.2</v>
      </c>
      <c r="AD21" s="577">
        <v>-8.3675402589201138</v>
      </c>
      <c r="AE21" s="832">
        <v>4995</v>
      </c>
      <c r="AF21" s="832">
        <v>3230</v>
      </c>
      <c r="AG21" s="577">
        <v>-35.33533533533533</v>
      </c>
    </row>
    <row r="22" spans="1:33" ht="19.5">
      <c r="A22" s="449" t="s">
        <v>120</v>
      </c>
      <c r="B22" s="687">
        <f>Y23</f>
        <v>0.3</v>
      </c>
      <c r="C22" s="687">
        <f>Z23</f>
        <v>0.29111531190926276</v>
      </c>
      <c r="D22" s="688" t="s">
        <v>0</v>
      </c>
      <c r="E22" s="687">
        <f>AB23</f>
        <v>0.41299999999999998</v>
      </c>
      <c r="F22" s="687">
        <f>AC23</f>
        <v>0.60748120300751884</v>
      </c>
      <c r="G22" s="688" t="s">
        <v>0</v>
      </c>
      <c r="H22" s="687">
        <f>AE23</f>
        <v>0.40799999999999997</v>
      </c>
      <c r="I22" s="687">
        <f>AF23</f>
        <v>0.40210451146769721</v>
      </c>
      <c r="J22" s="688" t="s">
        <v>0</v>
      </c>
      <c r="M22" s="461">
        <f>H22</f>
        <v>0.40799999999999997</v>
      </c>
      <c r="N22" s="461">
        <f>I22</f>
        <v>0.40210451146769721</v>
      </c>
      <c r="O22" s="836"/>
      <c r="P22" s="461">
        <f>E22</f>
        <v>0.41299999999999998</v>
      </c>
      <c r="Q22" s="461">
        <f>F22</f>
        <v>0.60748120300751884</v>
      </c>
      <c r="R22" s="461">
        <f t="shared" si="12"/>
        <v>0.3</v>
      </c>
      <c r="S22" s="461">
        <f>C22</f>
        <v>0.29111531190926276</v>
      </c>
      <c r="T22" s="462" t="s">
        <v>78</v>
      </c>
      <c r="X22" s="580" t="s">
        <v>119</v>
      </c>
      <c r="Y22" s="581">
        <v>899</v>
      </c>
      <c r="Z22" s="581">
        <v>770</v>
      </c>
      <c r="AA22" s="582">
        <v>-14.349276974416018</v>
      </c>
      <c r="AB22" s="583">
        <v>1135.8</v>
      </c>
      <c r="AC22" s="583">
        <v>1615.9</v>
      </c>
      <c r="AD22" s="583">
        <v>42.269765803838716</v>
      </c>
      <c r="AE22" s="584">
        <v>21709</v>
      </c>
      <c r="AF22" s="584">
        <v>19145</v>
      </c>
      <c r="AG22" s="583">
        <v>-11.810769726841402</v>
      </c>
    </row>
    <row r="23" spans="1:33">
      <c r="X23" s="585" t="s">
        <v>120</v>
      </c>
      <c r="Y23" s="586">
        <v>0.3</v>
      </c>
      <c r="Z23" s="586">
        <v>0.29111531190926276</v>
      </c>
      <c r="AA23" s="587" t="s">
        <v>0</v>
      </c>
      <c r="AB23" s="586">
        <v>0.41299999999999998</v>
      </c>
      <c r="AC23" s="586">
        <v>0.60748120300751884</v>
      </c>
      <c r="AD23" s="587" t="s">
        <v>0</v>
      </c>
      <c r="AE23" s="586">
        <v>0.40799999999999997</v>
      </c>
      <c r="AF23" s="588">
        <v>0.40210451146769721</v>
      </c>
      <c r="AG23" s="587" t="s">
        <v>0</v>
      </c>
    </row>
    <row r="24" spans="1:33">
      <c r="O24" s="117">
        <f>Q15/Q21</f>
        <v>0.35639581657280767</v>
      </c>
      <c r="P24">
        <f>37+18</f>
        <v>55</v>
      </c>
      <c r="X24" s="589"/>
      <c r="Y24" s="589"/>
      <c r="Z24" s="589"/>
      <c r="AA24" s="589"/>
      <c r="AB24" s="589"/>
      <c r="AC24" s="589"/>
      <c r="AD24" s="589"/>
      <c r="AE24" s="589"/>
      <c r="AF24" s="589"/>
      <c r="AG24" s="589"/>
    </row>
    <row r="25" spans="1:33">
      <c r="O25">
        <v>18</v>
      </c>
      <c r="X25" s="590" t="s">
        <v>355</v>
      </c>
      <c r="Y25" s="591"/>
      <c r="Z25" s="591"/>
      <c r="AA25" s="591"/>
      <c r="AB25" s="591"/>
      <c r="AC25" s="591"/>
      <c r="AD25" s="591"/>
      <c r="AE25" s="591"/>
      <c r="AF25" s="591"/>
      <c r="AG25" s="591"/>
    </row>
    <row r="26" spans="1:33">
      <c r="O26" s="598"/>
      <c r="X26" s="590" t="s">
        <v>356</v>
      </c>
      <c r="Y26" s="591"/>
      <c r="Z26" s="591"/>
      <c r="AA26" s="591"/>
      <c r="AB26" s="591"/>
      <c r="AC26" s="591"/>
      <c r="AD26" s="591"/>
      <c r="AE26" s="591"/>
      <c r="AF26" s="591"/>
      <c r="AG26" s="591"/>
    </row>
    <row r="27" spans="1:33" ht="18.75" customHeight="1">
      <c r="T27">
        <v>1</v>
      </c>
      <c r="X27" s="592"/>
      <c r="Y27" s="592"/>
      <c r="Z27" s="592"/>
      <c r="AA27" s="592"/>
      <c r="AB27" s="592"/>
      <c r="AC27" s="592"/>
      <c r="AD27" s="592"/>
      <c r="AE27" s="592"/>
      <c r="AF27" s="592"/>
      <c r="AG27" s="592"/>
    </row>
    <row r="28" spans="1:33">
      <c r="E28" s="107" t="s">
        <v>390</v>
      </c>
      <c r="F28" s="107" t="s">
        <v>391</v>
      </c>
      <c r="X28" s="593" t="s">
        <v>357</v>
      </c>
      <c r="Y28" s="593"/>
      <c r="Z28" s="593"/>
      <c r="AA28" s="593"/>
      <c r="AB28" s="594"/>
      <c r="AC28" s="594"/>
      <c r="AD28" s="594"/>
      <c r="AE28" s="594"/>
      <c r="AF28" s="594"/>
      <c r="AG28" s="594"/>
    </row>
    <row r="29" spans="1:33">
      <c r="D29" t="s">
        <v>332</v>
      </c>
      <c r="E29" s="619">
        <f>E21</f>
        <v>1135.8</v>
      </c>
      <c r="F29" s="619">
        <f>F21</f>
        <v>1615.9</v>
      </c>
    </row>
    <row r="31" spans="1:33" ht="15" customHeight="1"/>
    <row r="40" spans="4:5">
      <c r="D40" s="117"/>
      <c r="E40" s="117"/>
    </row>
    <row r="41" spans="4:5">
      <c r="D41" s="117"/>
      <c r="E41" s="117"/>
    </row>
  </sheetData>
  <mergeCells count="6">
    <mergeCell ref="B1:D1"/>
    <mergeCell ref="R1:S1"/>
    <mergeCell ref="M1:N1"/>
    <mergeCell ref="E1:G1"/>
    <mergeCell ref="O1:Q1"/>
    <mergeCell ref="H1:J1"/>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codeName="Feuil1">
    <tabColor rgb="FFFFFF00"/>
  </sheetPr>
  <dimension ref="B1:AK263"/>
  <sheetViews>
    <sheetView workbookViewId="0">
      <selection activeCell="H20" sqref="H20"/>
    </sheetView>
  </sheetViews>
  <sheetFormatPr baseColWidth="10" defaultRowHeight="15"/>
  <cols>
    <col min="1" max="1" width="2.85546875" customWidth="1"/>
    <col min="2" max="3" width="20.85546875" customWidth="1"/>
    <col min="4" max="4" width="16.28515625" customWidth="1"/>
    <col min="5" max="5" width="15" bestFit="1" customWidth="1"/>
    <col min="6" max="6" width="17.140625" customWidth="1"/>
    <col min="7" max="7" width="21" customWidth="1"/>
    <col min="8" max="8" width="21" style="1" customWidth="1"/>
    <col min="9" max="9" width="14.42578125" customWidth="1"/>
    <col min="10" max="11" width="16.7109375" customWidth="1"/>
    <col min="12" max="12" width="19.85546875" customWidth="1"/>
    <col min="13" max="13" width="17.140625" customWidth="1"/>
    <col min="14" max="14" width="40.140625" customWidth="1"/>
    <col min="15" max="15" width="13.85546875" customWidth="1"/>
    <col min="16" max="17" width="15.7109375" customWidth="1"/>
    <col min="18" max="21" width="15.42578125" customWidth="1"/>
    <col min="22" max="22" width="14.28515625" customWidth="1"/>
    <col min="23" max="23" width="16.5703125" customWidth="1"/>
    <col min="24" max="24" width="38.5703125" customWidth="1"/>
    <col min="27" max="32" width="20.5703125" customWidth="1"/>
    <col min="33" max="33" width="38.5703125" customWidth="1"/>
    <col min="34" max="34" width="16.140625" customWidth="1"/>
  </cols>
  <sheetData>
    <row r="1" spans="2:17">
      <c r="B1" s="117"/>
      <c r="D1" s="913"/>
      <c r="E1" s="117"/>
    </row>
    <row r="2" spans="2:17" ht="21">
      <c r="B2" s="1044" t="s">
        <v>39</v>
      </c>
      <c r="C2" s="1044"/>
      <c r="D2" s="1044"/>
      <c r="E2" s="1044"/>
      <c r="F2" s="1044"/>
      <c r="G2" s="1044"/>
      <c r="I2" s="1044" t="s">
        <v>38</v>
      </c>
      <c r="J2" s="1044"/>
      <c r="K2" s="1044"/>
      <c r="L2" s="1044"/>
      <c r="M2" s="1044"/>
      <c r="N2" s="1044"/>
    </row>
    <row r="3" spans="2:17" ht="9" customHeight="1">
      <c r="B3" s="654"/>
      <c r="C3" s="654"/>
      <c r="D3" s="654"/>
      <c r="E3" s="654"/>
      <c r="F3" s="654"/>
      <c r="G3" s="654"/>
      <c r="I3" s="1"/>
      <c r="J3" s="1"/>
      <c r="K3" s="1"/>
      <c r="L3" s="1"/>
      <c r="M3" s="1"/>
      <c r="N3" s="1"/>
    </row>
    <row r="4" spans="2:17" ht="18.75">
      <c r="B4" s="1"/>
      <c r="C4" s="17" t="s">
        <v>378</v>
      </c>
      <c r="D4" s="17" t="s">
        <v>373</v>
      </c>
      <c r="E4" s="17" t="s">
        <v>374</v>
      </c>
      <c r="F4" s="376" t="s">
        <v>187</v>
      </c>
      <c r="G4" s="376" t="s">
        <v>230</v>
      </c>
      <c r="I4" s="376" t="s">
        <v>230</v>
      </c>
      <c r="J4" s="376" t="s">
        <v>187</v>
      </c>
      <c r="K4" s="7" t="s">
        <v>380</v>
      </c>
      <c r="L4" s="7" t="s">
        <v>379</v>
      </c>
      <c r="M4" s="7" t="s">
        <v>381</v>
      </c>
      <c r="N4" s="1"/>
    </row>
    <row r="5" spans="2:17" ht="21">
      <c r="B5" s="689" t="s">
        <v>21</v>
      </c>
      <c r="C5" s="690">
        <f>SUM(C6:C12)</f>
        <v>1870.6</v>
      </c>
      <c r="D5" s="690">
        <f>SUM(D6:D12)</f>
        <v>2752.2000000000003</v>
      </c>
      <c r="E5" s="690">
        <f>SUM(E6:E12)</f>
        <v>2659.9999999999995</v>
      </c>
      <c r="F5" s="691">
        <f t="shared" ref="F5:F12" si="0">E5/D5-1</f>
        <v>-3.3500472349393462E-2</v>
      </c>
      <c r="G5" s="691">
        <f t="shared" ref="G5:G12" si="1">E5/C5-1</f>
        <v>0.42200363519726269</v>
      </c>
      <c r="I5" s="8">
        <f t="shared" ref="I5:I12" si="2">G5</f>
        <v>0.42200363519726269</v>
      </c>
      <c r="J5" s="8">
        <f t="shared" ref="J5:J12" si="3">F5</f>
        <v>-3.3500472349393462E-2</v>
      </c>
      <c r="K5" s="470">
        <f t="shared" ref="K5:K12" si="4">E5</f>
        <v>2659.9999999999995</v>
      </c>
      <c r="L5" s="470">
        <f t="shared" ref="L5:L12" si="5">D5</f>
        <v>2752.2000000000003</v>
      </c>
      <c r="M5" s="470">
        <f>C5</f>
        <v>1870.6</v>
      </c>
      <c r="N5" s="25" t="s">
        <v>30</v>
      </c>
    </row>
    <row r="6" spans="2:17" s="260" customFormat="1" ht="18.75">
      <c r="B6" s="620" t="s">
        <v>24</v>
      </c>
      <c r="C6" s="621">
        <v>267.89999999999998</v>
      </c>
      <c r="D6" s="621">
        <v>322.7</v>
      </c>
      <c r="E6" s="621">
        <v>737.4</v>
      </c>
      <c r="F6" s="297">
        <f t="shared" si="0"/>
        <v>1.2850945150294391</v>
      </c>
      <c r="G6" s="297">
        <f t="shared" si="1"/>
        <v>1.7525195968645018</v>
      </c>
      <c r="I6" s="297">
        <f t="shared" si="2"/>
        <v>1.7525195968645018</v>
      </c>
      <c r="J6" s="297">
        <f t="shared" si="3"/>
        <v>1.2850945150294391</v>
      </c>
      <c r="K6" s="621">
        <f t="shared" si="4"/>
        <v>737.4</v>
      </c>
      <c r="L6" s="621">
        <f t="shared" si="5"/>
        <v>322.7</v>
      </c>
      <c r="M6" s="621">
        <f>C6</f>
        <v>267.89999999999998</v>
      </c>
      <c r="N6" s="138" t="s">
        <v>33</v>
      </c>
    </row>
    <row r="7" spans="2:17" s="260" customFormat="1" ht="18.75">
      <c r="B7" s="938" t="s">
        <v>22</v>
      </c>
      <c r="C7" s="939">
        <v>447.3</v>
      </c>
      <c r="D7" s="939">
        <v>1134.5999999999999</v>
      </c>
      <c r="E7" s="939">
        <v>626.4</v>
      </c>
      <c r="F7" s="298">
        <f t="shared" si="0"/>
        <v>-0.44791115811739812</v>
      </c>
      <c r="G7" s="297">
        <f t="shared" si="1"/>
        <v>0.40040241448692138</v>
      </c>
      <c r="I7" s="297">
        <f t="shared" si="2"/>
        <v>0.40040241448692138</v>
      </c>
      <c r="J7" s="298">
        <f t="shared" si="3"/>
        <v>-0.44791115811739812</v>
      </c>
      <c r="K7" s="621">
        <f t="shared" si="4"/>
        <v>626.4</v>
      </c>
      <c r="L7" s="621">
        <f t="shared" si="5"/>
        <v>1134.5999999999999</v>
      </c>
      <c r="M7" s="621">
        <f t="shared" ref="M7:M12" si="6">C7</f>
        <v>447.3</v>
      </c>
      <c r="N7" s="138" t="s">
        <v>31</v>
      </c>
    </row>
    <row r="8" spans="2:17" s="261" customFormat="1" ht="18.75">
      <c r="B8" s="620" t="s">
        <v>25</v>
      </c>
      <c r="C8" s="621">
        <v>385.9</v>
      </c>
      <c r="D8" s="621">
        <v>396.7</v>
      </c>
      <c r="E8" s="621">
        <v>565.20000000000005</v>
      </c>
      <c r="F8" s="297">
        <f t="shared" si="0"/>
        <v>0.42475422233425775</v>
      </c>
      <c r="G8" s="297">
        <f t="shared" si="1"/>
        <v>0.46462814200570124</v>
      </c>
      <c r="I8" s="297">
        <f t="shared" si="2"/>
        <v>0.46462814200570124</v>
      </c>
      <c r="J8" s="297">
        <f t="shared" si="3"/>
        <v>0.42475422233425775</v>
      </c>
      <c r="K8" s="621">
        <f t="shared" si="4"/>
        <v>565.20000000000005</v>
      </c>
      <c r="L8" s="621">
        <f t="shared" si="5"/>
        <v>396.7</v>
      </c>
      <c r="M8" s="621">
        <f t="shared" si="6"/>
        <v>385.9</v>
      </c>
      <c r="N8" s="138" t="s">
        <v>34</v>
      </c>
      <c r="P8" s="301"/>
      <c r="Q8" s="301"/>
    </row>
    <row r="9" spans="2:17" s="261" customFormat="1" ht="18.75">
      <c r="B9" s="938" t="s">
        <v>23</v>
      </c>
      <c r="C9" s="939">
        <v>289.10000000000002</v>
      </c>
      <c r="D9" s="939">
        <v>555.1</v>
      </c>
      <c r="E9" s="939">
        <v>384.6</v>
      </c>
      <c r="F9" s="298">
        <f t="shared" si="0"/>
        <v>-0.30715186452891374</v>
      </c>
      <c r="G9" s="297">
        <f t="shared" si="1"/>
        <v>0.33033552404012445</v>
      </c>
      <c r="I9" s="297">
        <f t="shared" si="2"/>
        <v>0.33033552404012445</v>
      </c>
      <c r="J9" s="298">
        <f t="shared" si="3"/>
        <v>-0.30715186452891374</v>
      </c>
      <c r="K9" s="621">
        <f t="shared" si="4"/>
        <v>384.6</v>
      </c>
      <c r="L9" s="621">
        <f t="shared" si="5"/>
        <v>555.1</v>
      </c>
      <c r="M9" s="621">
        <f t="shared" si="6"/>
        <v>289.10000000000002</v>
      </c>
      <c r="N9" s="138" t="s">
        <v>32</v>
      </c>
      <c r="O9" s="308"/>
      <c r="P9" s="300"/>
      <c r="Q9" s="300"/>
    </row>
    <row r="10" spans="2:17" s="261" customFormat="1" ht="18.75">
      <c r="B10" s="620" t="s">
        <v>26</v>
      </c>
      <c r="C10" s="621">
        <v>235.5</v>
      </c>
      <c r="D10" s="621">
        <v>143.4</v>
      </c>
      <c r="E10" s="621">
        <v>234.2</v>
      </c>
      <c r="F10" s="297">
        <f t="shared" si="0"/>
        <v>0.6331938633193861</v>
      </c>
      <c r="G10" s="298">
        <f t="shared" si="1"/>
        <v>-5.5201698513800412E-3</v>
      </c>
      <c r="I10" s="298">
        <f t="shared" si="2"/>
        <v>-5.5201698513800412E-3</v>
      </c>
      <c r="J10" s="297">
        <f t="shared" si="3"/>
        <v>0.6331938633193861</v>
      </c>
      <c r="K10" s="621">
        <f t="shared" si="4"/>
        <v>234.2</v>
      </c>
      <c r="L10" s="621">
        <f t="shared" si="5"/>
        <v>143.4</v>
      </c>
      <c r="M10" s="621">
        <f t="shared" si="6"/>
        <v>235.5</v>
      </c>
      <c r="N10" s="138" t="s">
        <v>94</v>
      </c>
      <c r="O10" s="300"/>
    </row>
    <row r="11" spans="2:17" s="261" customFormat="1" ht="18.75">
      <c r="B11" s="938" t="s">
        <v>27</v>
      </c>
      <c r="C11" s="939">
        <v>222.2</v>
      </c>
      <c r="D11" s="939">
        <v>154.80000000000001</v>
      </c>
      <c r="E11" s="939">
        <v>99.1</v>
      </c>
      <c r="F11" s="298">
        <f t="shared" si="0"/>
        <v>-0.35981912144702854</v>
      </c>
      <c r="G11" s="298">
        <f t="shared" si="1"/>
        <v>-0.55400540054005398</v>
      </c>
      <c r="I11" s="298">
        <f t="shared" si="2"/>
        <v>-0.55400540054005398</v>
      </c>
      <c r="J11" s="298">
        <f t="shared" si="3"/>
        <v>-0.35981912144702854</v>
      </c>
      <c r="K11" s="621">
        <f t="shared" si="4"/>
        <v>99.1</v>
      </c>
      <c r="L11" s="621">
        <f t="shared" si="5"/>
        <v>154.80000000000001</v>
      </c>
      <c r="M11" s="621">
        <f t="shared" si="6"/>
        <v>222.2</v>
      </c>
      <c r="N11" s="138" t="s">
        <v>36</v>
      </c>
    </row>
    <row r="12" spans="2:17" s="261" customFormat="1" ht="18.75">
      <c r="B12" s="938" t="s">
        <v>28</v>
      </c>
      <c r="C12" s="939">
        <v>22.7</v>
      </c>
      <c r="D12" s="939">
        <v>44.9</v>
      </c>
      <c r="E12" s="939">
        <v>13.1</v>
      </c>
      <c r="F12" s="298">
        <f t="shared" si="0"/>
        <v>-0.7082405345211582</v>
      </c>
      <c r="G12" s="298">
        <f t="shared" si="1"/>
        <v>-0.4229074889867841</v>
      </c>
      <c r="I12" s="298">
        <f t="shared" si="2"/>
        <v>-0.4229074889867841</v>
      </c>
      <c r="J12" s="298">
        <f t="shared" si="3"/>
        <v>-0.7082405345211582</v>
      </c>
      <c r="K12" s="621">
        <f t="shared" si="4"/>
        <v>13.1</v>
      </c>
      <c r="L12" s="621">
        <f t="shared" si="5"/>
        <v>44.9</v>
      </c>
      <c r="M12" s="621">
        <f t="shared" si="6"/>
        <v>22.7</v>
      </c>
      <c r="N12" s="138" t="s">
        <v>37</v>
      </c>
      <c r="O12" s="262"/>
    </row>
    <row r="13" spans="2:17" ht="9" customHeight="1">
      <c r="B13" s="98"/>
      <c r="C13" s="98"/>
      <c r="D13" s="50"/>
      <c r="E13" s="50"/>
      <c r="F13" s="50"/>
      <c r="G13" s="50"/>
      <c r="I13" s="98"/>
      <c r="J13" s="50"/>
      <c r="K13" s="50"/>
      <c r="L13" s="50"/>
      <c r="M13" s="50"/>
      <c r="N13" s="50"/>
    </row>
    <row r="14" spans="2:17" ht="18.75">
      <c r="B14" s="1045"/>
      <c r="C14" s="1045"/>
      <c r="D14" s="1045"/>
      <c r="E14" s="1045"/>
      <c r="F14" s="1045"/>
      <c r="G14" s="1045"/>
      <c r="H14" s="13"/>
      <c r="I14" s="1"/>
      <c r="J14" s="1"/>
      <c r="K14" s="1"/>
      <c r="L14" s="1"/>
      <c r="M14" s="1"/>
      <c r="N14" s="1"/>
    </row>
    <row r="15" spans="2:17">
      <c r="B15" s="1"/>
      <c r="C15" s="1"/>
      <c r="D15" s="1"/>
      <c r="E15" s="1"/>
      <c r="F15" s="1"/>
      <c r="G15" s="1"/>
      <c r="I15" s="1"/>
      <c r="J15" s="1"/>
      <c r="K15" s="1"/>
      <c r="L15" s="1"/>
      <c r="M15" s="1"/>
      <c r="N15" s="1"/>
      <c r="O15" s="1"/>
    </row>
    <row r="24" spans="2:24">
      <c r="H24"/>
    </row>
    <row r="25" spans="2:24">
      <c r="F25">
        <v>1</v>
      </c>
      <c r="H25"/>
    </row>
    <row r="26" spans="2:24">
      <c r="H26"/>
    </row>
    <row r="27" spans="2:24">
      <c r="H27"/>
    </row>
    <row r="29" spans="2:24" ht="26.25" customHeight="1">
      <c r="B29" s="1046" t="s">
        <v>231</v>
      </c>
      <c r="C29" s="1046"/>
      <c r="D29" s="1046"/>
      <c r="E29" s="1046"/>
      <c r="F29" s="1046"/>
      <c r="G29" s="1046"/>
      <c r="H29" s="1046"/>
      <c r="I29" s="1046"/>
      <c r="J29" s="1046"/>
      <c r="K29" s="1046"/>
      <c r="L29" s="1046"/>
      <c r="O29" s="1047" t="s">
        <v>456</v>
      </c>
      <c r="P29" s="1048"/>
      <c r="Q29" s="1048"/>
      <c r="R29" s="1048"/>
      <c r="S29" s="1048"/>
      <c r="T29" s="1048"/>
      <c r="U29" s="1048"/>
      <c r="V29" s="1048"/>
      <c r="W29" s="1048"/>
      <c r="X29" s="1049"/>
    </row>
    <row r="30" spans="2:24" ht="11.25" customHeight="1">
      <c r="B30" s="1056"/>
      <c r="C30" s="1056"/>
      <c r="D30" s="1056"/>
      <c r="E30" s="1056"/>
      <c r="F30" s="1056"/>
      <c r="G30" s="1056"/>
      <c r="H30" s="1056"/>
      <c r="I30" s="1056"/>
      <c r="J30" s="99"/>
      <c r="K30" s="99"/>
      <c r="O30" s="657"/>
      <c r="P30" s="658"/>
      <c r="Q30" s="658"/>
      <c r="R30" s="658"/>
      <c r="S30" s="658"/>
      <c r="T30" s="658"/>
      <c r="U30" s="658"/>
      <c r="V30" s="658"/>
      <c r="W30" s="658"/>
      <c r="X30" s="659"/>
    </row>
    <row r="31" spans="2:24" ht="23.25" customHeight="1">
      <c r="B31" s="24"/>
      <c r="C31" s="24"/>
      <c r="D31" s="1057" t="s">
        <v>47</v>
      </c>
      <c r="E31" s="1057"/>
      <c r="F31" s="1058"/>
      <c r="G31" s="1059" t="s">
        <v>232</v>
      </c>
      <c r="H31" s="1059"/>
      <c r="I31" s="652"/>
      <c r="J31" s="1059" t="s">
        <v>48</v>
      </c>
      <c r="K31" s="1059"/>
      <c r="L31" s="1059"/>
      <c r="O31" s="1053" t="s">
        <v>49</v>
      </c>
      <c r="P31" s="1054"/>
      <c r="Q31" s="1055"/>
      <c r="R31" s="1050" t="s">
        <v>50</v>
      </c>
      <c r="S31" s="1051"/>
      <c r="T31" s="1052"/>
      <c r="U31" s="1050" t="s">
        <v>51</v>
      </c>
      <c r="V31" s="1051"/>
      <c r="W31" s="1052"/>
      <c r="X31" s="564"/>
    </row>
    <row r="32" spans="2:24" ht="19.5" customHeight="1">
      <c r="B32" s="666"/>
      <c r="C32" s="666"/>
      <c r="D32" s="812" t="s">
        <v>378</v>
      </c>
      <c r="E32" s="809" t="s">
        <v>373</v>
      </c>
      <c r="F32" s="809" t="s">
        <v>374</v>
      </c>
      <c r="G32" s="812" t="s">
        <v>378</v>
      </c>
      <c r="H32" s="809" t="s">
        <v>373</v>
      </c>
      <c r="I32" s="809" t="s">
        <v>374</v>
      </c>
      <c r="J32" s="812" t="s">
        <v>378</v>
      </c>
      <c r="K32" s="809" t="s">
        <v>373</v>
      </c>
      <c r="L32" s="809" t="s">
        <v>374</v>
      </c>
      <c r="O32" s="660">
        <v>2010</v>
      </c>
      <c r="P32" s="565">
        <v>2012</v>
      </c>
      <c r="Q32" s="23">
        <v>2013</v>
      </c>
      <c r="R32" s="660">
        <v>2010</v>
      </c>
      <c r="S32" s="22">
        <v>2012</v>
      </c>
      <c r="T32" s="23">
        <v>2013</v>
      </c>
      <c r="U32" s="661">
        <v>2010</v>
      </c>
      <c r="V32" s="565">
        <v>2012</v>
      </c>
      <c r="W32" s="21">
        <v>2013</v>
      </c>
      <c r="X32" s="566"/>
    </row>
    <row r="33" spans="2:24" ht="21">
      <c r="B33" s="665" t="s">
        <v>22</v>
      </c>
      <c r="C33" s="664"/>
      <c r="D33" s="810">
        <v>764</v>
      </c>
      <c r="E33" s="847">
        <v>908</v>
      </c>
      <c r="F33" s="848">
        <v>804</v>
      </c>
      <c r="G33" s="844">
        <f>C7</f>
        <v>447.3</v>
      </c>
      <c r="H33" s="844">
        <f t="shared" ref="H33:I33" si="7">D7</f>
        <v>1134.5999999999999</v>
      </c>
      <c r="I33" s="844">
        <f t="shared" si="7"/>
        <v>626.4</v>
      </c>
      <c r="J33" s="810">
        <v>9192</v>
      </c>
      <c r="K33" s="847">
        <v>12062</v>
      </c>
      <c r="L33" s="847">
        <v>11045</v>
      </c>
      <c r="O33" s="822">
        <f>J33</f>
        <v>9192</v>
      </c>
      <c r="P33" s="35">
        <f>K33</f>
        <v>12062</v>
      </c>
      <c r="Q33" s="35">
        <f>L33</f>
        <v>11045</v>
      </c>
      <c r="R33" s="667">
        <f>G33</f>
        <v>447.3</v>
      </c>
      <c r="S33" s="36">
        <f t="shared" ref="S33:T33" si="8">H33</f>
        <v>1134.5999999999999</v>
      </c>
      <c r="T33" s="668">
        <f t="shared" si="8"/>
        <v>626.4</v>
      </c>
      <c r="U33" s="822">
        <f>D33</f>
        <v>764</v>
      </c>
      <c r="V33" s="35">
        <f>E33</f>
        <v>908</v>
      </c>
      <c r="W33" s="35">
        <f>F33</f>
        <v>804</v>
      </c>
      <c r="X33" s="567" t="s">
        <v>52</v>
      </c>
    </row>
    <row r="34" spans="2:24" ht="20.25">
      <c r="B34" s="665" t="s">
        <v>23</v>
      </c>
      <c r="C34" s="664"/>
      <c r="D34" s="811">
        <v>504</v>
      </c>
      <c r="E34" s="849">
        <v>596</v>
      </c>
      <c r="F34" s="850">
        <v>527</v>
      </c>
      <c r="G34" s="845">
        <f>C9</f>
        <v>289.10000000000002</v>
      </c>
      <c r="H34" s="845">
        <f t="shared" ref="H34:I34" si="9">D9</f>
        <v>555.1</v>
      </c>
      <c r="I34" s="845">
        <f t="shared" si="9"/>
        <v>384.6</v>
      </c>
      <c r="J34" s="811">
        <v>5561</v>
      </c>
      <c r="K34" s="849">
        <v>7981</v>
      </c>
      <c r="L34" s="849">
        <v>6521</v>
      </c>
      <c r="O34" s="822">
        <f t="shared" ref="O34:O39" si="10">J34</f>
        <v>5561</v>
      </c>
      <c r="P34" s="35">
        <f t="shared" ref="P34:P39" si="11">K34</f>
        <v>7981</v>
      </c>
      <c r="Q34" s="35">
        <f t="shared" ref="Q34:Q39" si="12">L34</f>
        <v>6521</v>
      </c>
      <c r="R34" s="667">
        <f t="shared" ref="R34:R39" si="13">G34</f>
        <v>289.10000000000002</v>
      </c>
      <c r="S34" s="36">
        <f t="shared" ref="S34:S39" si="14">H34</f>
        <v>555.1</v>
      </c>
      <c r="T34" s="668">
        <f t="shared" ref="T34:T39" si="15">I34</f>
        <v>384.6</v>
      </c>
      <c r="U34" s="822">
        <f t="shared" ref="U34:U39" si="16">D34</f>
        <v>504</v>
      </c>
      <c r="V34" s="35">
        <f t="shared" ref="V34:V39" si="17">E34</f>
        <v>596</v>
      </c>
      <c r="W34" s="35">
        <f t="shared" ref="W34:W39" si="18">F34</f>
        <v>527</v>
      </c>
      <c r="X34" s="568" t="s">
        <v>32</v>
      </c>
    </row>
    <row r="35" spans="2:24" ht="21">
      <c r="B35" s="665" t="s">
        <v>24</v>
      </c>
      <c r="C35" s="664"/>
      <c r="D35" s="811">
        <v>226</v>
      </c>
      <c r="E35" s="849">
        <v>251</v>
      </c>
      <c r="F35" s="850">
        <v>217</v>
      </c>
      <c r="G35" s="845">
        <f>C6</f>
        <v>267.89999999999998</v>
      </c>
      <c r="H35" s="845">
        <f t="shared" ref="H35:I35" si="19">D6</f>
        <v>322.7</v>
      </c>
      <c r="I35" s="845">
        <f t="shared" si="19"/>
        <v>737.4</v>
      </c>
      <c r="J35" s="811">
        <v>3239</v>
      </c>
      <c r="K35" s="849">
        <v>4156</v>
      </c>
      <c r="L35" s="849">
        <v>3825</v>
      </c>
      <c r="O35" s="822">
        <f t="shared" si="10"/>
        <v>3239</v>
      </c>
      <c r="P35" s="35">
        <f t="shared" si="11"/>
        <v>4156</v>
      </c>
      <c r="Q35" s="35">
        <f t="shared" si="12"/>
        <v>3825</v>
      </c>
      <c r="R35" s="667">
        <f t="shared" si="13"/>
        <v>267.89999999999998</v>
      </c>
      <c r="S35" s="36">
        <f t="shared" si="14"/>
        <v>322.7</v>
      </c>
      <c r="T35" s="668">
        <f t="shared" si="15"/>
        <v>737.4</v>
      </c>
      <c r="U35" s="822">
        <f t="shared" si="16"/>
        <v>226</v>
      </c>
      <c r="V35" s="35">
        <f t="shared" si="17"/>
        <v>251</v>
      </c>
      <c r="W35" s="35">
        <f t="shared" si="18"/>
        <v>217</v>
      </c>
      <c r="X35" s="567" t="s">
        <v>53</v>
      </c>
    </row>
    <row r="36" spans="2:24" ht="21">
      <c r="B36" s="665" t="s">
        <v>25</v>
      </c>
      <c r="C36" s="664"/>
      <c r="D36" s="811">
        <v>552</v>
      </c>
      <c r="E36" s="849">
        <v>517</v>
      </c>
      <c r="F36" s="850">
        <v>441</v>
      </c>
      <c r="G36" s="845">
        <f>C8</f>
        <v>385.9</v>
      </c>
      <c r="H36" s="845">
        <f t="shared" ref="H36:I36" si="20">D8</f>
        <v>396.7</v>
      </c>
      <c r="I36" s="845">
        <f t="shared" si="20"/>
        <v>565.20000000000005</v>
      </c>
      <c r="J36" s="811">
        <v>12304</v>
      </c>
      <c r="K36" s="849">
        <v>9414</v>
      </c>
      <c r="L36" s="849">
        <v>9162</v>
      </c>
      <c r="O36" s="822">
        <f t="shared" si="10"/>
        <v>12304</v>
      </c>
      <c r="P36" s="35">
        <f t="shared" si="11"/>
        <v>9414</v>
      </c>
      <c r="Q36" s="35">
        <f t="shared" si="12"/>
        <v>9162</v>
      </c>
      <c r="R36" s="667">
        <f t="shared" si="13"/>
        <v>385.9</v>
      </c>
      <c r="S36" s="36">
        <f t="shared" si="14"/>
        <v>396.7</v>
      </c>
      <c r="T36" s="668">
        <f t="shared" si="15"/>
        <v>565.20000000000005</v>
      </c>
      <c r="U36" s="822">
        <f t="shared" si="16"/>
        <v>552</v>
      </c>
      <c r="V36" s="35">
        <f t="shared" si="17"/>
        <v>517</v>
      </c>
      <c r="W36" s="35">
        <f t="shared" si="18"/>
        <v>441</v>
      </c>
      <c r="X36" s="567" t="s">
        <v>54</v>
      </c>
    </row>
    <row r="37" spans="2:24" ht="21">
      <c r="B37" s="665" t="s">
        <v>26</v>
      </c>
      <c r="C37" s="664"/>
      <c r="D37" s="811">
        <v>152</v>
      </c>
      <c r="E37" s="849">
        <v>187</v>
      </c>
      <c r="F37" s="850">
        <v>175</v>
      </c>
      <c r="G37" s="845">
        <f>C10</f>
        <v>235.5</v>
      </c>
      <c r="H37" s="845">
        <f t="shared" ref="H37:I37" si="21">D10</f>
        <v>143.4</v>
      </c>
      <c r="I37" s="845">
        <f t="shared" si="21"/>
        <v>234.2</v>
      </c>
      <c r="J37" s="811">
        <v>2869</v>
      </c>
      <c r="K37" s="849">
        <v>2200</v>
      </c>
      <c r="L37" s="849">
        <v>2930</v>
      </c>
      <c r="O37" s="822">
        <f t="shared" si="10"/>
        <v>2869</v>
      </c>
      <c r="P37" s="35">
        <f t="shared" si="11"/>
        <v>2200</v>
      </c>
      <c r="Q37" s="35">
        <f t="shared" si="12"/>
        <v>2930</v>
      </c>
      <c r="R37" s="667">
        <f t="shared" si="13"/>
        <v>235.5</v>
      </c>
      <c r="S37" s="36">
        <f t="shared" si="14"/>
        <v>143.4</v>
      </c>
      <c r="T37" s="668">
        <f t="shared" si="15"/>
        <v>234.2</v>
      </c>
      <c r="U37" s="822">
        <f t="shared" si="16"/>
        <v>152</v>
      </c>
      <c r="V37" s="35">
        <f t="shared" si="17"/>
        <v>187</v>
      </c>
      <c r="W37" s="35">
        <f t="shared" si="18"/>
        <v>175</v>
      </c>
      <c r="X37" s="567" t="s">
        <v>55</v>
      </c>
    </row>
    <row r="38" spans="2:24" ht="21">
      <c r="B38" s="665" t="s">
        <v>27</v>
      </c>
      <c r="C38" s="664"/>
      <c r="D38" s="811">
        <v>511</v>
      </c>
      <c r="E38" s="849">
        <v>490</v>
      </c>
      <c r="F38" s="850">
        <v>424</v>
      </c>
      <c r="G38" s="845">
        <f>C11</f>
        <v>222.2</v>
      </c>
      <c r="H38" s="845">
        <f t="shared" ref="H38:I38" si="22">D11</f>
        <v>154.80000000000001</v>
      </c>
      <c r="I38" s="845">
        <f t="shared" si="22"/>
        <v>99.1</v>
      </c>
      <c r="J38" s="811">
        <v>22349</v>
      </c>
      <c r="K38" s="849">
        <v>14517</v>
      </c>
      <c r="L38" s="849">
        <v>13007</v>
      </c>
      <c r="O38" s="822">
        <f t="shared" si="10"/>
        <v>22349</v>
      </c>
      <c r="P38" s="35">
        <f t="shared" si="11"/>
        <v>14517</v>
      </c>
      <c r="Q38" s="35">
        <f t="shared" si="12"/>
        <v>13007</v>
      </c>
      <c r="R38" s="667">
        <f t="shared" si="13"/>
        <v>222.2</v>
      </c>
      <c r="S38" s="36">
        <f t="shared" si="14"/>
        <v>154.80000000000001</v>
      </c>
      <c r="T38" s="668">
        <f t="shared" si="15"/>
        <v>99.1</v>
      </c>
      <c r="U38" s="822">
        <f t="shared" si="16"/>
        <v>511</v>
      </c>
      <c r="V38" s="35">
        <f t="shared" si="17"/>
        <v>490</v>
      </c>
      <c r="W38" s="35">
        <f t="shared" si="18"/>
        <v>424</v>
      </c>
      <c r="X38" s="567" t="s">
        <v>56</v>
      </c>
    </row>
    <row r="39" spans="2:24" ht="21">
      <c r="B39" s="665" t="s">
        <v>28</v>
      </c>
      <c r="C39" s="664"/>
      <c r="D39" s="621">
        <v>65</v>
      </c>
      <c r="E39" s="849">
        <v>81</v>
      </c>
      <c r="F39" s="850">
        <v>57</v>
      </c>
      <c r="G39" s="845">
        <f>C12</f>
        <v>22.7</v>
      </c>
      <c r="H39" s="845">
        <f t="shared" ref="H39:I39" si="23">D12</f>
        <v>44.9</v>
      </c>
      <c r="I39" s="846">
        <f t="shared" si="23"/>
        <v>13.1</v>
      </c>
      <c r="J39" s="811">
        <v>2242</v>
      </c>
      <c r="K39" s="849">
        <v>2842</v>
      </c>
      <c r="L39" s="849">
        <v>1122</v>
      </c>
      <c r="O39" s="822">
        <f t="shared" si="10"/>
        <v>2242</v>
      </c>
      <c r="P39" s="35">
        <f t="shared" si="11"/>
        <v>2842</v>
      </c>
      <c r="Q39" s="35">
        <f t="shared" si="12"/>
        <v>1122</v>
      </c>
      <c r="R39" s="667">
        <f t="shared" si="13"/>
        <v>22.7</v>
      </c>
      <c r="S39" s="36">
        <f t="shared" si="14"/>
        <v>44.9</v>
      </c>
      <c r="T39" s="668">
        <f t="shared" si="15"/>
        <v>13.1</v>
      </c>
      <c r="U39" s="822">
        <f t="shared" si="16"/>
        <v>65</v>
      </c>
      <c r="V39" s="35">
        <f t="shared" si="17"/>
        <v>81</v>
      </c>
      <c r="W39" s="35">
        <f t="shared" si="18"/>
        <v>57</v>
      </c>
      <c r="X39" s="567" t="s">
        <v>57</v>
      </c>
    </row>
    <row r="40" spans="2:24" ht="21">
      <c r="B40" s="663" t="s">
        <v>58</v>
      </c>
      <c r="C40" s="663"/>
      <c r="D40" s="837">
        <f t="shared" ref="D40:L40" si="24">SUM(D33:D39)</f>
        <v>2774</v>
      </c>
      <c r="E40" s="837">
        <f t="shared" si="24"/>
        <v>3030</v>
      </c>
      <c r="F40" s="838">
        <f t="shared" si="24"/>
        <v>2645</v>
      </c>
      <c r="G40" s="839">
        <f t="shared" si="24"/>
        <v>1870.6000000000001</v>
      </c>
      <c r="H40" s="840">
        <f t="shared" si="24"/>
        <v>2752.2000000000003</v>
      </c>
      <c r="I40" s="841">
        <f t="shared" si="24"/>
        <v>2660</v>
      </c>
      <c r="J40" s="842">
        <f t="shared" si="24"/>
        <v>57756</v>
      </c>
      <c r="K40" s="843">
        <f t="shared" si="24"/>
        <v>53172</v>
      </c>
      <c r="L40" s="843">
        <f t="shared" si="24"/>
        <v>47612</v>
      </c>
      <c r="O40" s="823">
        <f>SUM(O33:O39)</f>
        <v>57756</v>
      </c>
      <c r="P40" s="569">
        <f t="shared" ref="P40:Q40" si="25">K40</f>
        <v>53172</v>
      </c>
      <c r="Q40" s="569">
        <f t="shared" si="25"/>
        <v>47612</v>
      </c>
      <c r="R40" s="662">
        <f>SUM(R33:R39)</f>
        <v>1870.6000000000001</v>
      </c>
      <c r="S40" s="662">
        <f t="shared" ref="S40:T40" si="26">H40</f>
        <v>2752.2000000000003</v>
      </c>
      <c r="T40" s="662">
        <f t="shared" si="26"/>
        <v>2660</v>
      </c>
      <c r="U40" s="823">
        <f>SUM(U33:U39)</f>
        <v>2774</v>
      </c>
      <c r="V40" s="569">
        <f t="shared" ref="V40:W40" si="27">E40</f>
        <v>3030</v>
      </c>
      <c r="W40" s="569">
        <f t="shared" si="27"/>
        <v>2645</v>
      </c>
      <c r="X40" s="570" t="s">
        <v>59</v>
      </c>
    </row>
    <row r="41" spans="2:24" ht="20.25">
      <c r="B41" s="1"/>
      <c r="C41" s="1"/>
      <c r="D41" s="655"/>
      <c r="E41" s="656"/>
      <c r="F41" s="118"/>
      <c r="G41" s="656"/>
      <c r="H41" s="656"/>
      <c r="I41" s="656"/>
      <c r="J41" s="1"/>
      <c r="K41" s="1"/>
      <c r="L41" s="1"/>
    </row>
    <row r="42" spans="2:24" ht="20.25">
      <c r="F42" s="20"/>
    </row>
    <row r="43" spans="2:24" ht="216.75" customHeight="1">
      <c r="M43" s="824"/>
      <c r="N43" s="831" t="s">
        <v>455</v>
      </c>
    </row>
    <row r="44" spans="2:24" ht="25.5" customHeight="1">
      <c r="G44" s="824" t="s">
        <v>401</v>
      </c>
    </row>
    <row r="46" spans="2:24">
      <c r="G46" t="s">
        <v>402</v>
      </c>
    </row>
    <row r="47" spans="2:24">
      <c r="G47" s="825" t="s">
        <v>403</v>
      </c>
    </row>
    <row r="50" spans="7:37">
      <c r="G50" s="825" t="s">
        <v>404</v>
      </c>
    </row>
    <row r="52" spans="7:37" ht="18">
      <c r="G52" s="826" t="s">
        <v>405</v>
      </c>
    </row>
    <row r="53" spans="7:37">
      <c r="G53" s="827"/>
    </row>
    <row r="54" spans="7:37">
      <c r="G54" s="828" t="s">
        <v>406</v>
      </c>
    </row>
    <row r="55" spans="7:37">
      <c r="G55" s="828" t="s">
        <v>407</v>
      </c>
    </row>
    <row r="56" spans="7:37">
      <c r="G56" s="828" t="s">
        <v>408</v>
      </c>
      <c r="AJ56" s="34" t="s">
        <v>79</v>
      </c>
      <c r="AK56" s="34" t="s">
        <v>81</v>
      </c>
    </row>
    <row r="57" spans="7:37">
      <c r="G57" s="828" t="s">
        <v>409</v>
      </c>
      <c r="AI57" s="33"/>
      <c r="AJ57">
        <v>1185.4000000000001</v>
      </c>
      <c r="AK57">
        <v>689.8</v>
      </c>
    </row>
    <row r="58" spans="7:37">
      <c r="G58" s="828" t="s">
        <v>410</v>
      </c>
    </row>
    <row r="60" spans="7:37">
      <c r="G60" t="s">
        <v>411</v>
      </c>
    </row>
    <row r="62" spans="7:37" ht="18">
      <c r="G62" s="826" t="s">
        <v>412</v>
      </c>
    </row>
    <row r="64" spans="7:37">
      <c r="G64" t="s">
        <v>413</v>
      </c>
    </row>
    <row r="66" spans="7:7">
      <c r="G66" t="s">
        <v>414</v>
      </c>
    </row>
    <row r="68" spans="7:7">
      <c r="G68" t="s">
        <v>415</v>
      </c>
    </row>
    <row r="69" spans="7:7">
      <c r="G69" t="s">
        <v>416</v>
      </c>
    </row>
    <row r="70" spans="7:7">
      <c r="G70" t="s">
        <v>417</v>
      </c>
    </row>
    <row r="72" spans="7:7">
      <c r="G72" s="825" t="s">
        <v>418</v>
      </c>
    </row>
    <row r="73" spans="7:7">
      <c r="G73" s="825" t="s">
        <v>419</v>
      </c>
    </row>
    <row r="75" spans="7:7" ht="23.25">
      <c r="G75" s="829" t="s">
        <v>420</v>
      </c>
    </row>
    <row r="76" spans="7:7">
      <c r="G76" s="827"/>
    </row>
    <row r="77" spans="7:7">
      <c r="G77" s="828" t="s">
        <v>421</v>
      </c>
    </row>
    <row r="78" spans="7:7">
      <c r="G78" s="828" t="s">
        <v>422</v>
      </c>
    </row>
    <row r="79" spans="7:7">
      <c r="G79" s="827" t="s">
        <v>423</v>
      </c>
    </row>
    <row r="80" spans="7:7">
      <c r="G80" s="828" t="s">
        <v>424</v>
      </c>
    </row>
    <row r="81" spans="7:7">
      <c r="G81" s="828" t="s">
        <v>425</v>
      </c>
    </row>
    <row r="82" spans="7:7">
      <c r="G82" s="827" t="s">
        <v>426</v>
      </c>
    </row>
    <row r="84" spans="7:7" ht="23.25">
      <c r="G84" s="829" t="s">
        <v>427</v>
      </c>
    </row>
    <row r="86" spans="7:7" ht="23.25">
      <c r="G86" s="829" t="s">
        <v>428</v>
      </c>
    </row>
    <row r="88" spans="7:7">
      <c r="G88" t="s">
        <v>429</v>
      </c>
    </row>
    <row r="91" spans="7:7">
      <c r="G91" s="825" t="s">
        <v>430</v>
      </c>
    </row>
    <row r="145" spans="7:7">
      <c r="G145" s="825" t="s">
        <v>431</v>
      </c>
    </row>
    <row r="147" spans="7:7">
      <c r="G147" s="825" t="s">
        <v>432</v>
      </c>
    </row>
    <row r="183" spans="7:7">
      <c r="G183" s="825" t="s">
        <v>433</v>
      </c>
    </row>
    <row r="185" spans="7:7" ht="23.25">
      <c r="G185" s="829" t="s">
        <v>434</v>
      </c>
    </row>
    <row r="187" spans="7:7">
      <c r="G187" t="s">
        <v>435</v>
      </c>
    </row>
    <row r="191" spans="7:7">
      <c r="G191" t="s">
        <v>436</v>
      </c>
    </row>
    <row r="193" spans="7:7" ht="23.25">
      <c r="G193" s="829" t="s">
        <v>437</v>
      </c>
    </row>
    <row r="195" spans="7:7">
      <c r="G195" t="s">
        <v>438</v>
      </c>
    </row>
    <row r="197" spans="7:7">
      <c r="G197" t="s">
        <v>439</v>
      </c>
    </row>
    <row r="199" spans="7:7">
      <c r="G199" t="s">
        <v>440</v>
      </c>
    </row>
    <row r="201" spans="7:7" ht="23.25">
      <c r="G201" s="829" t="s">
        <v>441</v>
      </c>
    </row>
    <row r="203" spans="7:7">
      <c r="G203" t="s">
        <v>442</v>
      </c>
    </row>
    <row r="204" spans="7:7">
      <c r="G204" s="825" t="s">
        <v>443</v>
      </c>
    </row>
    <row r="212" spans="7:7">
      <c r="G212" s="107"/>
    </row>
    <row r="213" spans="7:7">
      <c r="G213" s="107"/>
    </row>
    <row r="214" spans="7:7">
      <c r="G214" s="830" t="s">
        <v>444</v>
      </c>
    </row>
    <row r="215" spans="7:7">
      <c r="G215" s="107"/>
    </row>
    <row r="216" spans="7:7">
      <c r="G216" s="107"/>
    </row>
    <row r="217" spans="7:7">
      <c r="G217" s="107"/>
    </row>
    <row r="218" spans="7:7">
      <c r="G218" s="107"/>
    </row>
    <row r="219" spans="7:7">
      <c r="G219" s="107"/>
    </row>
    <row r="220" spans="7:7">
      <c r="G220" s="107"/>
    </row>
    <row r="221" spans="7:7">
      <c r="G221" s="107"/>
    </row>
    <row r="224" spans="7:7">
      <c r="G224" s="107" t="s">
        <v>445</v>
      </c>
    </row>
    <row r="226" spans="7:7">
      <c r="G226" t="s">
        <v>446</v>
      </c>
    </row>
    <row r="235" spans="7:7">
      <c r="G235" t="s">
        <v>429</v>
      </c>
    </row>
    <row r="236" spans="7:7">
      <c r="G236" s="825" t="s">
        <v>447</v>
      </c>
    </row>
    <row r="246" spans="7:7">
      <c r="G246" s="825" t="s">
        <v>448</v>
      </c>
    </row>
    <row r="256" spans="7:7">
      <c r="G256" t="s">
        <v>449</v>
      </c>
    </row>
    <row r="257" spans="7:7">
      <c r="G257" t="s">
        <v>450</v>
      </c>
    </row>
    <row r="259" spans="7:7">
      <c r="G259" s="107"/>
    </row>
    <row r="261" spans="7:7">
      <c r="G261" s="107"/>
    </row>
    <row r="263" spans="7:7">
      <c r="G263" s="107" t="s">
        <v>451</v>
      </c>
    </row>
  </sheetData>
  <mergeCells count="12">
    <mergeCell ref="B2:G2"/>
    <mergeCell ref="B14:G14"/>
    <mergeCell ref="B29:L29"/>
    <mergeCell ref="O29:X29"/>
    <mergeCell ref="U31:W31"/>
    <mergeCell ref="R31:T31"/>
    <mergeCell ref="O31:Q31"/>
    <mergeCell ref="I2:N2"/>
    <mergeCell ref="B30:I30"/>
    <mergeCell ref="D31:F31"/>
    <mergeCell ref="G31:H31"/>
    <mergeCell ref="J31:L31"/>
  </mergeCells>
  <hyperlinks>
    <hyperlink ref="G47" r:id="rId1" display="http://pressecapbon.com/index.php/ar/%E2%80%AB-%D8%A3%D8%AE%D8%A8%D8%A7%D8%B1-%D9%88%D8%B7%D9%86%D9%8A%D8%A9%E2%80%AC.html"/>
    <hyperlink ref="G50" r:id="rId2" display="http://pressecapbon.com/index.php/ar/%E2%80%AB-%D8%A3%D8%AE%D8%A8%D8%A7%D8%B1-%D9%88%D8%B7%D9%86%D9%8A%D8%A9%E2%80%AC/itemlist/user/317-%D8%B5%D9%88%D8%AA-%D8%A7%D9%84%D9%88%D8%B7%D9%86-%D8%A7%D9%84%D9%82%D8%A8%D9%84%D9%8A.html"/>
    <hyperlink ref="G54" r:id="rId3" display="http://pressecapbon.com/index.php/ar/%D8%AD%D9%88%D8%A7%D8%AF%D8%AB-%D9%88-%D9%82%D8%B6%D8%A7%D9%8A%D8%A7/item/1730-%D9%86%D8%A7%D8%A8%D9%84-%D9%88%D9%81%D8%A7%D8%A9-%D8%B7%D8%A7%D9%84%D8%A8-%D8%A5%D8%AB%D8%B1-%D8%B3%D9%82%D9%88%D8%B7%D9%87-%D9%85%D9%86-%D8%A7%D9%84%D8%B7%D8%A7%D8%A8%D9%82-%D8%A7%D9%84%D8%AB%D8%A7%D9%86%D9%8A.html"/>
    <hyperlink ref="G55" r:id="rId4" display="http://pressecapbon.com/index.php/ar/%D8%AD%D9%88%D8%A7%D8%AF%D8%AB-%D9%88-%D9%82%D8%B6%D8%A7%D9%8A%D8%A7/item/1729-%D8%A7%D9%84%D8%AD%D9%83%D9%85-%D8%A8%D8%A7%D9%84%D8%B3%D8%AC%D9%86-%D8%B9%D9%84%D9%89-%D8%A7%D9%84%D8%B7%D8%A7%D9%84%D8%A8%D8%A9-%D9%85%D8%B1%D9%88%D9%89-%D8%A7%D9%84%D8%AA%D9%8A-%D8%B4%D8%AA%D9%85%D8%AA-%D9%88%D8%B2%D9%8A%D8%B1%D8%A9-%D8%A7%D9%84%D9%85%D8%B1%D8%A3%D8%A9.html"/>
    <hyperlink ref="G56" r:id="rId5" display="http://pressecapbon.com/index.php/ar/%E2%80%AB-%D8%A3%D8%AE%D8%A8%D8%A7%D8%B1-%D9%88%D8%B7%D9%86%D9%8A%D8%A9%E2%80%AC/item/1728-%D8%AD%D9%82%D9%8A%D9%82%D8%A9-%D8%A7%D9%84%D8%A7%D9%85%D8%B1%D8%A7%D8%B6-%D8%A7%D9%84%D8%B3%D8%A7%D8%B1%D9%8A%D8%A9-%D9%81%D9%8A-%D8%AA%D9%88%D9%86%D8%B3.html"/>
    <hyperlink ref="G57" r:id="rId6" display="http://pressecapbon.com/index.php/ar/%E2%80%AB%D9%85%D8%AA%D9%81%D8%B1%D9%82%D8%A7%D8%AA%E2%80%AC/item/1727-%D8%B6%D8%A8%D8%B7-5-%D8%A3%D8%B7%D9%86%D8%A7%D9%86-%D9%85%D9%86-%D8%A7%D9%84%D8%B9%D8%A7%D8%AC-%D8%A7%D9%84%D9%85%D9%87%D8%B1%D8%A8-%D9%81%D9%8A-%D9%83%D9%8A%D9%86%D9%8A%D8%A7.html"/>
    <hyperlink ref="G58" r:id="rId7" display="http://pressecapbon.com/index.php/ar/%D8%A3%D8%AE%D8%A8%D8%A7%D8%B1-%D8%B9%D8%A7%D9%84%D9%85%D9%8A%D8%A9/item/1726-%D8%B9%D8%A7%D8%AC%D9%84-%D8%A5%D8%B7%D9%84%D8%A7%D9%82-%D8%B3%D8%B1%D8%A7%D8%AD-%D8%B1%D8%A6%D9%8A%D8%B3-%D8%A7%D9%84%D9%88%D8%B2%D8%B1%D8%A7%D8%A1-%D8%A7%D9%84%D9%84%D9%8A%D8%A8%D9%8A.html"/>
    <hyperlink ref="G72" r:id="rId8" location="startOfPageId885" display="http://pressecapbon.com/index.php/ar/%E2%80%AB-%D8%A3%D8%AE%D8%A8%D8%A7%D8%B1-%D9%88%D8%B7%D9%86%D9%8A%D8%A9%E2%80%AC/item/885-%D8%AA%D8%B1%D8%A7%D8%AC%D8%B9-%D9%86%D9%88%D8%A7%D9%8A%D8%A7-%D8%A7%D9%84%D8%A5%D8%B3%D8%AA%D8%AB%D9%85%D8%A7%D8%B1-%D8%A8%D9%86%D8%B3%D8%A8%D8%A9-8-9.html - startOfPageId885"/>
    <hyperlink ref="G73" r:id="rId9" tooltip="Faboba : Création de composantJoomla" display="http://www.faboba.com/"/>
    <hyperlink ref="G77" r:id="rId10" display="http://pressecapbon.com/index.php/ar/%D8%A3%D8%AE%D8%A8%D8%A7%D8%B1-%D8%B1%D9%8A%D8%A7%D8%B6%D9%8A%D8%A9/item/1725-%D8%A7%D9%84%D9%85%D9%86%D8%AA%D8%AE%D8%A8-%D8%A7%D9%84%D8%AA%D9%88%D9%86%D8%B3%D9%8A-%D9%8A%D9%81%D9%88%D8%B2-%D9%81%D9%8A-%D9%85%D8%A8%D8%A7%D8%B1%D8%A7%D8%A9-%D9%88%D8%AF%D9%8A%D8%A9-%D8%A3%D9%85%D8%A7%D9%85-%D8%A3%D9%85%D9%84-%D8%AD%D9%85%D8%A7%D9%85-%D8%B3%D9%88%D8%B3%D8%A9.html"/>
    <hyperlink ref="G78" r:id="rId11" tooltip="مواصلة القراءة &quot; المنتخب التونسي يفوز في مباراة ودية أمام أمل حمام سوسة&quot;" display="http://pressecapbon.com/index.php/ar/%D8%A3%D8%AE%D8%A8%D8%A7%D8%B1-%D8%B1%D9%8A%D8%A7%D8%B6%D9%8A%D8%A9/item/1725-%D8%A7%D9%84%D9%85%D9%86%D8%AA%D8%AE%D8%A8-%D8%A7%D9%84%D8%AA%D9%88%D9%86%D8%B3%D9%8A-%D9%8A%D9%81%D9%88%D8%B2-%D9%81%D9%8A-%D9%85%D8%A8%D8%A7%D8%B1%D8%A7%D8%A9-%D9%88%D8%AF%D9%8A%D8%A9-%D8%A3%D9%85%D8%A7%D9%85-%D8%A3%D9%85%D9%84-%D8%AD%D9%85%D8%A7%D9%85-%D8%B3%D9%88%D8%B3%D8%A9.html"/>
    <hyperlink ref="G80" r:id="rId12" display="http://pressecapbon.com/index.php/ar/%D8%A3%D8%AE%D8%A8%D8%A7%D8%B1-%D8%B1%D9%8A%D8%A7%D8%B6%D9%8A%D8%A9/item/1724-%D9%86%D8%AA%D8%A7%D8%A6%D8%AC-%D9%82%D8%B1%D8%B9%D8%A9-%D9%83%D8%A3%D8%B3-%D8%A7%D9%84%D8%B9%D8%A7%D9%84%D9%85-%D9%84%D9%84%D8%A3%D9%86%D8%AF%D9%8A%D8%A9.html"/>
    <hyperlink ref="G81" r:id="rId13" tooltip="مواصلة القراءة &quot;نتائج قرعة كأس العالم للأندية&quot;" display="http://pressecapbon.com/index.php/ar/%D8%A3%D8%AE%D8%A8%D8%A7%D8%B1-%D8%B1%D9%8A%D8%A7%D8%B6%D9%8A%D8%A9/item/1724-%D9%86%D8%AA%D8%A7%D8%A6%D8%AC-%D9%82%D8%B1%D8%B9%D8%A9-%D9%83%D8%A3%D8%B3-%D8%A7%D9%84%D8%B9%D8%A7%D9%84%D9%85-%D9%84%D9%84%D8%A3%D9%86%D8%AF%D9%8A%D8%A9.html"/>
    <hyperlink ref="G91" r:id="rId14" display="http://pepiniere-selectplant.com/"/>
    <hyperlink ref="G145" r:id="rId15" display="http://clinique-les-violettes.com/"/>
    <hyperlink ref="G147" r:id="rId16" display="http://socecap.com/"/>
    <hyperlink ref="G183" r:id="rId17" display="http://socecap.com/"/>
    <hyperlink ref="G204" r:id="rId18" display="http://pepiniere-selectplant.com/"/>
    <hyperlink ref="G214" r:id="rId19" display="http://clinique-les-violettes.com/"/>
    <hyperlink ref="G236" r:id="rId20" display="http://savol-tunisie.com/"/>
    <hyperlink ref="G246" r:id="rId21" display="http://soridip.com/"/>
  </hyperlinks>
  <pageMargins left="0.7" right="0.7" top="0.75" bottom="0.75" header="0.3" footer="0.3"/>
  <pageSetup paperSize="9" orientation="portrait" r:id="rId22"/>
  <drawing r:id="rId23"/>
  <legacyDrawing r:id="rId24"/>
  <controls>
    <control shapeId="3074" r:id="rId25" name="Control 2"/>
    <control shapeId="3075" r:id="rId26" name="Control 3"/>
    <control shapeId="3076" r:id="rId27" name="Control 4"/>
    <control shapeId="3077" r:id="rId28" name="Control 5"/>
    <control shapeId="3083" r:id="rId29" name="Control 11"/>
  </controls>
</worksheet>
</file>

<file path=xl/worksheets/sheet5.xml><?xml version="1.0" encoding="utf-8"?>
<worksheet xmlns="http://schemas.openxmlformats.org/spreadsheetml/2006/main" xmlns:r="http://schemas.openxmlformats.org/officeDocument/2006/relationships">
  <sheetPr>
    <tabColor rgb="FF00B050"/>
  </sheetPr>
  <dimension ref="B1:AC67"/>
  <sheetViews>
    <sheetView zoomScale="70" zoomScaleNormal="70" workbookViewId="0">
      <selection activeCell="R16" sqref="R16"/>
    </sheetView>
  </sheetViews>
  <sheetFormatPr baseColWidth="10" defaultRowHeight="15"/>
  <cols>
    <col min="1" max="1" width="0.85546875" customWidth="1"/>
    <col min="2" max="2" width="16.5703125" customWidth="1"/>
    <col min="3" max="3" width="12.5703125" bestFit="1" customWidth="1"/>
    <col min="4" max="6" width="19.7109375" customWidth="1"/>
    <col min="7" max="7" width="14.85546875" customWidth="1"/>
    <col min="8" max="10" width="19.7109375" customWidth="1"/>
    <col min="11" max="11" width="1.85546875" customWidth="1"/>
    <col min="12" max="13" width="19.7109375" customWidth="1"/>
    <col min="14" max="14" width="15" style="1" customWidth="1"/>
    <col min="15" max="15" width="2" customWidth="1"/>
    <col min="16" max="17" width="20.140625" customWidth="1"/>
    <col min="18" max="18" width="28.42578125" customWidth="1"/>
    <col min="19" max="21" width="19.140625" customWidth="1"/>
    <col min="22" max="22" width="1.28515625" customWidth="1"/>
    <col min="23" max="25" width="22" customWidth="1"/>
    <col min="26" max="26" width="45.85546875" customWidth="1"/>
    <col min="27" max="27" width="3.140625" customWidth="1"/>
  </cols>
  <sheetData>
    <row r="1" spans="2:29">
      <c r="B1" s="1"/>
      <c r="C1" s="1"/>
      <c r="D1" s="1"/>
      <c r="E1" s="1"/>
      <c r="F1" s="1"/>
      <c r="G1" s="1"/>
      <c r="H1" s="1"/>
      <c r="I1" s="1"/>
      <c r="J1" s="1"/>
    </row>
    <row r="2" spans="2:29" ht="28.5">
      <c r="B2" s="1061" t="s">
        <v>43</v>
      </c>
      <c r="C2" s="1061"/>
      <c r="D2" s="1061"/>
      <c r="E2" s="1061"/>
      <c r="F2" s="1061"/>
      <c r="G2" s="1061"/>
      <c r="H2" s="1061"/>
      <c r="I2" s="1061"/>
      <c r="J2" s="1061"/>
      <c r="K2" s="1061"/>
      <c r="L2" s="1061"/>
      <c r="M2" s="1061"/>
      <c r="N2" s="18"/>
    </row>
    <row r="3" spans="2:29" ht="8.25" customHeight="1">
      <c r="B3" s="1"/>
      <c r="C3" s="1"/>
      <c r="D3" s="1"/>
      <c r="E3" s="1"/>
      <c r="F3" s="1"/>
      <c r="G3" s="1"/>
      <c r="H3" s="1"/>
      <c r="I3" s="1"/>
      <c r="J3" s="1"/>
      <c r="K3" s="1"/>
      <c r="L3" s="1"/>
      <c r="M3" s="1"/>
    </row>
    <row r="4" spans="2:29" ht="22.5">
      <c r="B4" s="205"/>
      <c r="C4" s="206"/>
      <c r="D4" s="1060" t="s">
        <v>44</v>
      </c>
      <c r="E4" s="1060"/>
      <c r="F4" s="1060"/>
      <c r="G4" s="1062"/>
      <c r="H4" s="1060" t="s">
        <v>42</v>
      </c>
      <c r="I4" s="1060"/>
      <c r="J4" s="1060"/>
      <c r="K4" s="209"/>
      <c r="L4" s="1060" t="s">
        <v>45</v>
      </c>
      <c r="M4" s="1060"/>
      <c r="N4" s="210"/>
      <c r="O4" s="211"/>
      <c r="AC4" s="211"/>
    </row>
    <row r="5" spans="2:29" s="208" customFormat="1" ht="38.25" customHeight="1">
      <c r="B5" s="207"/>
      <c r="C5" s="207"/>
      <c r="D5" s="714" t="s">
        <v>373</v>
      </c>
      <c r="E5" s="714" t="s">
        <v>374</v>
      </c>
      <c r="F5" s="212" t="s">
        <v>29</v>
      </c>
      <c r="G5" s="1062"/>
      <c r="H5" s="714" t="s">
        <v>373</v>
      </c>
      <c r="I5" s="714" t="s">
        <v>374</v>
      </c>
      <c r="J5" s="212" t="s">
        <v>29</v>
      </c>
      <c r="K5" s="213"/>
      <c r="L5" s="714" t="s">
        <v>373</v>
      </c>
      <c r="M5" s="714" t="s">
        <v>374</v>
      </c>
      <c r="N5" s="214"/>
      <c r="O5" s="215"/>
      <c r="P5"/>
      <c r="Q5"/>
      <c r="R5"/>
      <c r="S5"/>
      <c r="T5"/>
      <c r="U5"/>
      <c r="V5"/>
      <c r="W5"/>
      <c r="X5"/>
      <c r="Y5"/>
      <c r="Z5"/>
      <c r="AA5"/>
      <c r="AB5"/>
      <c r="AC5" s="215"/>
    </row>
    <row r="6" spans="2:29" s="208" customFormat="1" ht="38.25" customHeight="1">
      <c r="B6" s="1063" t="s">
        <v>21</v>
      </c>
      <c r="C6" s="1063"/>
      <c r="D6" s="218">
        <f>SUM(D7:D13)</f>
        <v>15698.278999999999</v>
      </c>
      <c r="E6" s="218">
        <f>SUM(E7:E13)</f>
        <v>16771.465999999997</v>
      </c>
      <c r="F6" s="217">
        <f>E6/D6-1</f>
        <v>6.836335371539759E-2</v>
      </c>
      <c r="G6" s="1062"/>
      <c r="H6" s="218">
        <f>SUM(H7:H13)</f>
        <v>21780.043999999998</v>
      </c>
      <c r="I6" s="218">
        <f>SUM(I7:I13)</f>
        <v>22200.513999999999</v>
      </c>
      <c r="J6" s="217">
        <f>I6/H6-1</f>
        <v>1.9305286986564418E-2</v>
      </c>
      <c r="K6" s="213"/>
      <c r="L6" s="216">
        <f>SUM(L7:L13)</f>
        <v>-6081.7649999999994</v>
      </c>
      <c r="M6" s="216">
        <f>SUM(M7:M13)</f>
        <v>-5429.0480000000007</v>
      </c>
      <c r="N6" s="214"/>
      <c r="O6" s="215"/>
      <c r="P6"/>
      <c r="Q6"/>
      <c r="R6"/>
      <c r="S6"/>
      <c r="T6"/>
      <c r="U6"/>
      <c r="V6"/>
      <c r="W6"/>
      <c r="X6"/>
      <c r="Y6"/>
      <c r="Z6"/>
      <c r="AA6"/>
      <c r="AB6"/>
      <c r="AC6" s="215"/>
    </row>
    <row r="7" spans="2:29" s="208" customFormat="1" ht="38.25" customHeight="1">
      <c r="B7" s="221" t="s">
        <v>0</v>
      </c>
      <c r="C7" s="222" t="s">
        <v>22</v>
      </c>
      <c r="D7" s="550">
        <f>C41</f>
        <v>1322.241</v>
      </c>
      <c r="E7" s="550">
        <f>D41</f>
        <v>1524.2280000000001</v>
      </c>
      <c r="F7" s="294">
        <f t="shared" ref="F7:F14" si="0">E7/D7-1</f>
        <v>0.15276110784645169</v>
      </c>
      <c r="G7" s="1062"/>
      <c r="H7" s="550">
        <f>F41</f>
        <v>1385.6949999999999</v>
      </c>
      <c r="I7" s="550">
        <f>G41</f>
        <v>1308.29</v>
      </c>
      <c r="J7" s="294">
        <f t="shared" ref="J7:J14" si="1">I7/H7-1</f>
        <v>-5.5860055784281548E-2</v>
      </c>
      <c r="K7" s="213"/>
      <c r="L7" s="219">
        <f>D7-H7</f>
        <v>-63.453999999999951</v>
      </c>
      <c r="M7" s="219">
        <f>E7-I7</f>
        <v>215.9380000000001</v>
      </c>
      <c r="N7" s="219"/>
      <c r="O7" s="215"/>
      <c r="P7"/>
      <c r="Q7"/>
      <c r="R7"/>
      <c r="S7"/>
      <c r="T7"/>
      <c r="U7"/>
      <c r="V7"/>
      <c r="W7"/>
      <c r="X7"/>
      <c r="Y7"/>
      <c r="Z7"/>
      <c r="AA7"/>
      <c r="AB7"/>
      <c r="AC7" s="215"/>
    </row>
    <row r="8" spans="2:29" s="208" customFormat="1" ht="38.25" customHeight="1">
      <c r="B8" s="221" t="s">
        <v>0</v>
      </c>
      <c r="C8" s="222" t="s">
        <v>23</v>
      </c>
      <c r="D8" s="551">
        <f>C59</f>
        <v>910.55400000000009</v>
      </c>
      <c r="E8" s="551">
        <f>D59</f>
        <v>989.18099999999993</v>
      </c>
      <c r="F8" s="294">
        <f t="shared" si="0"/>
        <v>8.6350727139741013E-2</v>
      </c>
      <c r="G8" s="1062"/>
      <c r="H8" s="553">
        <f>F59</f>
        <v>1708.539</v>
      </c>
      <c r="I8" s="553">
        <f>G59</f>
        <v>1768.223</v>
      </c>
      <c r="J8" s="294">
        <f t="shared" si="1"/>
        <v>3.4932770045050132E-2</v>
      </c>
      <c r="K8" s="213"/>
      <c r="L8" s="219">
        <f t="shared" ref="L8:M14" si="2">D8-H8</f>
        <v>-797.9849999999999</v>
      </c>
      <c r="M8" s="219">
        <f t="shared" si="2"/>
        <v>-779.04200000000003</v>
      </c>
      <c r="N8" s="219"/>
      <c r="O8" s="215"/>
      <c r="P8"/>
      <c r="Q8"/>
      <c r="R8"/>
      <c r="S8"/>
      <c r="T8"/>
      <c r="U8"/>
      <c r="V8"/>
      <c r="W8"/>
      <c r="X8"/>
      <c r="Y8"/>
      <c r="Z8"/>
      <c r="AA8"/>
      <c r="AB8"/>
      <c r="AC8" s="215"/>
    </row>
    <row r="9" spans="2:29" s="208" customFormat="1" ht="38.25" customHeight="1">
      <c r="B9" s="221" t="s">
        <v>0</v>
      </c>
      <c r="C9" s="222" t="s">
        <v>24</v>
      </c>
      <c r="D9" s="550">
        <f>C43</f>
        <v>240.19</v>
      </c>
      <c r="E9" s="550">
        <f>D43</f>
        <v>317.33699999999999</v>
      </c>
      <c r="F9" s="294">
        <f t="shared" si="0"/>
        <v>0.32119155668429156</v>
      </c>
      <c r="G9" s="1062"/>
      <c r="H9" s="553">
        <f>F43</f>
        <v>327.91500000000002</v>
      </c>
      <c r="I9" s="553">
        <f>G43</f>
        <v>339.84000000000003</v>
      </c>
      <c r="J9" s="294">
        <f t="shared" si="1"/>
        <v>3.6366131466996077E-2</v>
      </c>
      <c r="K9" s="213"/>
      <c r="L9" s="219">
        <f t="shared" si="2"/>
        <v>-87.725000000000023</v>
      </c>
      <c r="M9" s="219">
        <f t="shared" si="2"/>
        <v>-22.503000000000043</v>
      </c>
      <c r="N9" s="219"/>
      <c r="O9" s="215"/>
      <c r="P9"/>
      <c r="Q9"/>
      <c r="R9"/>
      <c r="S9"/>
      <c r="T9"/>
      <c r="U9"/>
      <c r="V9"/>
      <c r="W9"/>
      <c r="X9"/>
      <c r="Y9"/>
      <c r="Z9"/>
      <c r="AA9"/>
      <c r="AB9"/>
      <c r="AC9" s="215"/>
    </row>
    <row r="10" spans="2:29" s="208" customFormat="1" ht="38.25" customHeight="1">
      <c r="B10" s="221" t="s">
        <v>0</v>
      </c>
      <c r="C10" s="222" t="s">
        <v>25</v>
      </c>
      <c r="D10" s="552">
        <f>C45</f>
        <v>7174.7739999999994</v>
      </c>
      <c r="E10" s="552">
        <f>D45</f>
        <v>7582</v>
      </c>
      <c r="F10" s="294">
        <f>E10/D10-1</f>
        <v>5.6758024712694866E-2</v>
      </c>
      <c r="G10" s="1062"/>
      <c r="H10" s="552">
        <f>F45</f>
        <v>12048.3</v>
      </c>
      <c r="I10" s="552">
        <f>G45</f>
        <v>12081.900000000001</v>
      </c>
      <c r="J10" s="294">
        <f t="shared" si="1"/>
        <v>2.7887751799011706E-3</v>
      </c>
      <c r="K10" s="213"/>
      <c r="L10" s="219">
        <f>D10-H10</f>
        <v>-4873.5259999999998</v>
      </c>
      <c r="M10" s="219">
        <f>E10-I10</f>
        <v>-4499.9000000000015</v>
      </c>
      <c r="N10" s="219"/>
      <c r="O10" s="215"/>
      <c r="P10" s="116"/>
      <c r="Q10"/>
      <c r="R10"/>
      <c r="S10"/>
      <c r="T10"/>
      <c r="U10"/>
      <c r="V10"/>
      <c r="W10"/>
      <c r="X10"/>
      <c r="Y10"/>
      <c r="Z10"/>
      <c r="AA10"/>
      <c r="AB10"/>
      <c r="AC10" s="215"/>
    </row>
    <row r="11" spans="2:29" s="208" customFormat="1" ht="38.25" customHeight="1">
      <c r="B11" s="221" t="s">
        <v>0</v>
      </c>
      <c r="C11" s="222" t="s">
        <v>26</v>
      </c>
      <c r="D11" s="550">
        <f>C51</f>
        <v>1636.22</v>
      </c>
      <c r="E11" s="550">
        <f>D51</f>
        <v>1705.62</v>
      </c>
      <c r="F11" s="294">
        <f t="shared" si="0"/>
        <v>4.2414834191001116E-2</v>
      </c>
      <c r="G11" s="1062"/>
      <c r="H11" s="553">
        <f>F51</f>
        <v>3190.08</v>
      </c>
      <c r="I11" s="553">
        <f>G51</f>
        <v>3504.2309999999998</v>
      </c>
      <c r="J11" s="294">
        <f t="shared" si="1"/>
        <v>9.847746764971399E-2</v>
      </c>
      <c r="K11" s="213"/>
      <c r="L11" s="219">
        <f t="shared" si="2"/>
        <v>-1553.86</v>
      </c>
      <c r="M11" s="219">
        <f t="shared" si="2"/>
        <v>-1798.6109999999999</v>
      </c>
      <c r="N11" s="219"/>
      <c r="O11" s="215"/>
      <c r="P11" s="116"/>
      <c r="Q11"/>
      <c r="R11"/>
      <c r="S11"/>
      <c r="T11"/>
      <c r="U11"/>
      <c r="V11"/>
      <c r="W11"/>
      <c r="X11"/>
      <c r="Y11"/>
      <c r="Z11"/>
      <c r="AA11"/>
      <c r="AB11"/>
      <c r="AC11" s="215"/>
    </row>
    <row r="12" spans="2:29" s="208" customFormat="1" ht="38.25" customHeight="1">
      <c r="B12" s="221" t="s">
        <v>0</v>
      </c>
      <c r="C12" s="222" t="s">
        <v>27</v>
      </c>
      <c r="D12" s="552">
        <f>C55</f>
        <v>3649.8</v>
      </c>
      <c r="E12" s="552">
        <f>D55</f>
        <v>3864.3</v>
      </c>
      <c r="F12" s="294">
        <f t="shared" si="0"/>
        <v>5.8770343580470064E-2</v>
      </c>
      <c r="G12" s="1062"/>
      <c r="H12" s="553">
        <f>F55</f>
        <v>2597.2550000000001</v>
      </c>
      <c r="I12" s="553">
        <f>G55</f>
        <v>2652.08</v>
      </c>
      <c r="J12" s="294">
        <v>1.0999999999999999E-2</v>
      </c>
      <c r="K12" s="213"/>
      <c r="L12" s="219">
        <f t="shared" si="2"/>
        <v>1052.5450000000001</v>
      </c>
      <c r="M12" s="219">
        <f t="shared" si="2"/>
        <v>1212.2200000000003</v>
      </c>
      <c r="N12" s="219"/>
      <c r="O12" s="215"/>
      <c r="P12"/>
      <c r="Q12"/>
      <c r="R12"/>
      <c r="S12"/>
      <c r="T12"/>
      <c r="U12"/>
      <c r="V12"/>
      <c r="W12"/>
      <c r="X12"/>
      <c r="Y12"/>
      <c r="Z12"/>
      <c r="AA12"/>
      <c r="AB12"/>
      <c r="AC12" s="215"/>
    </row>
    <row r="13" spans="2:29" s="208" customFormat="1" ht="38.25" customHeight="1">
      <c r="B13" s="221" t="s">
        <v>0</v>
      </c>
      <c r="C13" s="222" t="s">
        <v>28</v>
      </c>
      <c r="D13" s="552">
        <f>C57</f>
        <v>764.5</v>
      </c>
      <c r="E13" s="552">
        <f>D57</f>
        <v>788.8</v>
      </c>
      <c r="F13" s="294">
        <f t="shared" si="0"/>
        <v>3.1785480706344016E-2</v>
      </c>
      <c r="G13" s="1062"/>
      <c r="H13" s="553">
        <f>F57</f>
        <v>522.26</v>
      </c>
      <c r="I13" s="553">
        <f>G57</f>
        <v>545.95000000000005</v>
      </c>
      <c r="J13" s="294">
        <f t="shared" si="1"/>
        <v>4.5360548385861454E-2</v>
      </c>
      <c r="K13" s="213"/>
      <c r="L13" s="219">
        <f t="shared" si="2"/>
        <v>242.24</v>
      </c>
      <c r="M13" s="219">
        <f t="shared" si="2"/>
        <v>242.84999999999991</v>
      </c>
      <c r="N13" s="219"/>
      <c r="O13" s="215"/>
      <c r="P13"/>
      <c r="Q13"/>
      <c r="R13"/>
      <c r="S13"/>
      <c r="T13"/>
      <c r="U13"/>
      <c r="V13"/>
      <c r="W13"/>
      <c r="X13"/>
      <c r="Y13"/>
      <c r="Z13"/>
      <c r="AA13"/>
      <c r="AB13"/>
      <c r="AC13" s="215"/>
    </row>
    <row r="14" spans="2:29" s="208" customFormat="1" ht="38.25" customHeight="1">
      <c r="B14" s="1060" t="s">
        <v>46</v>
      </c>
      <c r="C14" s="1060"/>
      <c r="D14" s="544">
        <f>C65</f>
        <v>19523.393</v>
      </c>
      <c r="E14" s="544">
        <f>D65</f>
        <v>20821.851999999999</v>
      </c>
      <c r="F14" s="220">
        <f t="shared" si="0"/>
        <v>6.6507855473687316E-2</v>
      </c>
      <c r="G14" s="1062"/>
      <c r="H14" s="544">
        <f>F65</f>
        <v>28336.400999999998</v>
      </c>
      <c r="I14" s="544">
        <f>G65</f>
        <v>29565.648000000001</v>
      </c>
      <c r="J14" s="220">
        <f t="shared" si="1"/>
        <v>4.3380491403971932E-2</v>
      </c>
      <c r="K14" s="213"/>
      <c r="L14" s="212">
        <f t="shared" si="2"/>
        <v>-8813.007999999998</v>
      </c>
      <c r="M14" s="372">
        <f t="shared" si="2"/>
        <v>-8743.7960000000021</v>
      </c>
      <c r="N14" s="214"/>
      <c r="O14" s="215"/>
      <c r="P14"/>
      <c r="Q14"/>
      <c r="R14"/>
      <c r="S14"/>
      <c r="T14"/>
      <c r="U14"/>
      <c r="V14"/>
      <c r="W14"/>
      <c r="X14"/>
      <c r="Y14"/>
      <c r="Z14"/>
      <c r="AA14"/>
      <c r="AB14"/>
      <c r="AC14" s="215"/>
    </row>
    <row r="15" spans="2:29">
      <c r="Q15" t="s">
        <v>389</v>
      </c>
      <c r="R15" t="s">
        <v>390</v>
      </c>
      <c r="S15" t="s">
        <v>391</v>
      </c>
    </row>
    <row r="16" spans="2:29" ht="21">
      <c r="P16" t="s">
        <v>331</v>
      </c>
      <c r="Q16" s="351">
        <v>13984</v>
      </c>
      <c r="R16" s="912">
        <v>15698</v>
      </c>
      <c r="S16" s="912">
        <v>16771</v>
      </c>
      <c r="U16" s="94">
        <f>S16/Q16-1</f>
        <v>0.1992991990846682</v>
      </c>
    </row>
    <row r="17" spans="4:4" ht="18.75">
      <c r="D17" s="476"/>
    </row>
    <row r="18" spans="4:4" ht="18.75">
      <c r="D18" s="476"/>
    </row>
    <row r="37" spans="2:10">
      <c r="B37" s="862"/>
      <c r="C37" s="863" t="s">
        <v>468</v>
      </c>
      <c r="D37" s="864"/>
      <c r="E37" s="865"/>
      <c r="F37" s="863" t="s">
        <v>469</v>
      </c>
      <c r="G37" s="864"/>
      <c r="H37" s="865"/>
      <c r="I37" s="863" t="s">
        <v>470</v>
      </c>
      <c r="J37" s="866"/>
    </row>
    <row r="38" spans="2:10">
      <c r="B38" s="867" t="s">
        <v>471</v>
      </c>
      <c r="C38" s="868"/>
      <c r="D38" s="868"/>
      <c r="E38" s="868"/>
      <c r="F38" s="868"/>
      <c r="G38" s="868"/>
      <c r="H38" s="868"/>
      <c r="I38" s="869"/>
      <c r="J38" s="870"/>
    </row>
    <row r="39" spans="2:10">
      <c r="B39" s="871"/>
      <c r="C39" s="872" t="s">
        <v>472</v>
      </c>
      <c r="D39" s="872" t="s">
        <v>472</v>
      </c>
      <c r="E39" s="872" t="s">
        <v>473</v>
      </c>
      <c r="F39" s="872" t="s">
        <v>472</v>
      </c>
      <c r="G39" s="872" t="s">
        <v>472</v>
      </c>
      <c r="H39" s="872" t="s">
        <v>473</v>
      </c>
      <c r="I39" s="872" t="s">
        <v>472</v>
      </c>
      <c r="J39" s="873" t="s">
        <v>472</v>
      </c>
    </row>
    <row r="40" spans="2:10">
      <c r="B40" s="871"/>
      <c r="C40" s="872">
        <v>2012</v>
      </c>
      <c r="D40" s="872">
        <v>2013</v>
      </c>
      <c r="E40" s="874"/>
      <c r="F40" s="872">
        <v>2012</v>
      </c>
      <c r="G40" s="872">
        <v>2013</v>
      </c>
      <c r="H40" s="874"/>
      <c r="I40" s="875">
        <v>2011</v>
      </c>
      <c r="J40" s="873">
        <v>2012</v>
      </c>
    </row>
    <row r="41" spans="2:10">
      <c r="B41" s="879" t="s">
        <v>474</v>
      </c>
      <c r="C41" s="880">
        <v>1322.241</v>
      </c>
      <c r="D41" s="880">
        <v>1524.2280000000001</v>
      </c>
      <c r="E41" s="881">
        <v>0.15276110784645167</v>
      </c>
      <c r="F41" s="882">
        <v>1385.6949999999999</v>
      </c>
      <c r="G41" s="882">
        <v>1308.29</v>
      </c>
      <c r="H41" s="881">
        <v>-5.5860055784281513E-2</v>
      </c>
      <c r="I41" s="880">
        <v>-63.453999999999951</v>
      </c>
      <c r="J41" s="883">
        <v>215.9380000000001</v>
      </c>
    </row>
    <row r="42" spans="2:10">
      <c r="B42" s="884"/>
      <c r="C42" s="880"/>
      <c r="D42" s="880"/>
      <c r="E42" s="881" t="s">
        <v>348</v>
      </c>
      <c r="F42" s="885"/>
      <c r="G42" s="885"/>
      <c r="H42" s="881" t="s">
        <v>348</v>
      </c>
      <c r="I42" s="880" t="s">
        <v>348</v>
      </c>
      <c r="J42" s="883" t="s">
        <v>348</v>
      </c>
    </row>
    <row r="43" spans="2:10">
      <c r="B43" s="879" t="s">
        <v>475</v>
      </c>
      <c r="C43" s="880">
        <v>240.19</v>
      </c>
      <c r="D43" s="880">
        <v>317.33699999999999</v>
      </c>
      <c r="E43" s="881">
        <v>0.32119155668429156</v>
      </c>
      <c r="F43" s="882">
        <v>327.91500000000002</v>
      </c>
      <c r="G43" s="882">
        <v>339.84000000000003</v>
      </c>
      <c r="H43" s="881">
        <v>3.6366131466996056E-2</v>
      </c>
      <c r="I43" s="880">
        <v>-87.725000000000023</v>
      </c>
      <c r="J43" s="883">
        <v>-22.503000000000043</v>
      </c>
    </row>
    <row r="44" spans="2:10">
      <c r="B44" s="884"/>
      <c r="C44" s="880"/>
      <c r="D44" s="880"/>
      <c r="E44" s="881" t="s">
        <v>348</v>
      </c>
      <c r="F44" s="882"/>
      <c r="G44" s="882"/>
      <c r="H44" s="881" t="s">
        <v>348</v>
      </c>
      <c r="I44" s="880" t="s">
        <v>348</v>
      </c>
      <c r="J44" s="883" t="s">
        <v>348</v>
      </c>
    </row>
    <row r="45" spans="2:10">
      <c r="B45" s="879" t="s">
        <v>476</v>
      </c>
      <c r="C45" s="880">
        <v>7174.7739999999994</v>
      </c>
      <c r="D45" s="880">
        <v>7582</v>
      </c>
      <c r="E45" s="881">
        <v>5.6758024712694866E-2</v>
      </c>
      <c r="F45" s="880">
        <v>12048.3</v>
      </c>
      <c r="G45" s="880">
        <v>12081.900000000001</v>
      </c>
      <c r="H45" s="881">
        <v>2.7887751799010804E-3</v>
      </c>
      <c r="I45" s="880">
        <v>-4873.5259999999998</v>
      </c>
      <c r="J45" s="883">
        <v>-4499.9000000000015</v>
      </c>
    </row>
    <row r="46" spans="2:10">
      <c r="B46" s="884"/>
      <c r="C46" s="880"/>
      <c r="D46" s="880"/>
      <c r="E46" s="881" t="s">
        <v>348</v>
      </c>
      <c r="F46" s="882"/>
      <c r="G46" s="882"/>
      <c r="H46" s="881" t="s">
        <v>348</v>
      </c>
      <c r="I46" s="880" t="s">
        <v>348</v>
      </c>
      <c r="J46" s="883" t="s">
        <v>348</v>
      </c>
    </row>
    <row r="47" spans="2:10">
      <c r="B47" s="879" t="s">
        <v>477</v>
      </c>
      <c r="C47" s="880">
        <v>2373.5819999999999</v>
      </c>
      <c r="D47" s="880">
        <v>2645.2</v>
      </c>
      <c r="E47" s="881">
        <v>0.11443379668366206</v>
      </c>
      <c r="F47" s="882">
        <v>8098.8</v>
      </c>
      <c r="G47" s="882">
        <v>8213.2000000000007</v>
      </c>
      <c r="H47" s="881">
        <v>1.4125549464118209E-2</v>
      </c>
      <c r="I47" s="880">
        <v>-5725.2180000000008</v>
      </c>
      <c r="J47" s="883">
        <v>-5568.0000000000009</v>
      </c>
    </row>
    <row r="48" spans="2:10">
      <c r="B48" s="884"/>
      <c r="C48" s="880"/>
      <c r="D48" s="880"/>
      <c r="E48" s="881" t="s">
        <v>348</v>
      </c>
      <c r="F48" s="882"/>
      <c r="G48" s="882"/>
      <c r="H48" s="881" t="s">
        <v>348</v>
      </c>
      <c r="I48" s="880" t="s">
        <v>348</v>
      </c>
      <c r="J48" s="883" t="s">
        <v>348</v>
      </c>
    </row>
    <row r="49" spans="2:10">
      <c r="B49" s="879" t="s">
        <v>478</v>
      </c>
      <c r="C49" s="880">
        <v>4801.192</v>
      </c>
      <c r="D49" s="880">
        <v>4936.8</v>
      </c>
      <c r="E49" s="881">
        <v>2.8244652577943181E-2</v>
      </c>
      <c r="F49" s="882">
        <v>3949.5</v>
      </c>
      <c r="G49" s="882">
        <v>3868.7</v>
      </c>
      <c r="H49" s="881">
        <v>-2.0458285858969538E-2</v>
      </c>
      <c r="I49" s="880">
        <v>851.69200000000001</v>
      </c>
      <c r="J49" s="883">
        <v>1068.1000000000004</v>
      </c>
    </row>
    <row r="50" spans="2:10">
      <c r="B50" s="884"/>
      <c r="C50" s="880"/>
      <c r="D50" s="880"/>
      <c r="E50" s="881" t="s">
        <v>348</v>
      </c>
      <c r="F50" s="882"/>
      <c r="G50" s="882"/>
      <c r="H50" s="881" t="s">
        <v>348</v>
      </c>
      <c r="I50" s="880" t="s">
        <v>348</v>
      </c>
      <c r="J50" s="883" t="s">
        <v>348</v>
      </c>
    </row>
    <row r="51" spans="2:10">
      <c r="B51" s="879" t="s">
        <v>479</v>
      </c>
      <c r="C51" s="880">
        <v>1636.22</v>
      </c>
      <c r="D51" s="880">
        <v>1705.62</v>
      </c>
      <c r="E51" s="881">
        <v>4.2414834191001123E-2</v>
      </c>
      <c r="F51" s="882">
        <v>3190.08</v>
      </c>
      <c r="G51" s="882">
        <v>3504.2309999999998</v>
      </c>
      <c r="H51" s="881">
        <v>9.8477467649714059E-2</v>
      </c>
      <c r="I51" s="880">
        <v>-1553.86</v>
      </c>
      <c r="J51" s="883">
        <v>-1798.6109999999999</v>
      </c>
    </row>
    <row r="52" spans="2:10">
      <c r="B52" s="884"/>
      <c r="C52" s="880"/>
      <c r="D52" s="880"/>
      <c r="E52" s="881" t="s">
        <v>348</v>
      </c>
      <c r="F52" s="882"/>
      <c r="G52" s="882"/>
      <c r="H52" s="881" t="s">
        <v>348</v>
      </c>
      <c r="I52" s="880" t="s">
        <v>348</v>
      </c>
      <c r="J52" s="883" t="s">
        <v>348</v>
      </c>
    </row>
    <row r="53" spans="2:10">
      <c r="B53" s="879" t="s">
        <v>480</v>
      </c>
      <c r="C53" s="880">
        <v>4414.3</v>
      </c>
      <c r="D53" s="880">
        <v>4653.1000000000004</v>
      </c>
      <c r="E53" s="881">
        <v>5.4096912307727202E-2</v>
      </c>
      <c r="F53" s="880">
        <v>3119.5150000000003</v>
      </c>
      <c r="G53" s="880">
        <v>3198.0299999999997</v>
      </c>
      <c r="H53" s="881">
        <v>2.5168976587706553E-2</v>
      </c>
      <c r="I53" s="880">
        <v>1294.7849999999999</v>
      </c>
      <c r="J53" s="883">
        <v>1455.0700000000006</v>
      </c>
    </row>
    <row r="54" spans="2:10">
      <c r="B54" s="884"/>
      <c r="C54" s="880"/>
      <c r="D54" s="880"/>
      <c r="E54" s="881" t="s">
        <v>348</v>
      </c>
      <c r="F54" s="882"/>
      <c r="G54" s="882"/>
      <c r="H54" s="881" t="s">
        <v>348</v>
      </c>
      <c r="I54" s="880" t="s">
        <v>348</v>
      </c>
      <c r="J54" s="883" t="s">
        <v>348</v>
      </c>
    </row>
    <row r="55" spans="2:10">
      <c r="B55" s="879" t="s">
        <v>481</v>
      </c>
      <c r="C55" s="880">
        <v>3649.8</v>
      </c>
      <c r="D55" s="880">
        <v>3864.3</v>
      </c>
      <c r="E55" s="881">
        <v>5.8770343580470161E-2</v>
      </c>
      <c r="F55" s="882">
        <v>2597.2550000000001</v>
      </c>
      <c r="G55" s="882">
        <v>2652.08</v>
      </c>
      <c r="H55" s="881">
        <v>2.1108824508952649E-2</v>
      </c>
      <c r="I55" s="880">
        <v>1052.5450000000001</v>
      </c>
      <c r="J55" s="883">
        <v>1212.2200000000003</v>
      </c>
    </row>
    <row r="56" spans="2:10">
      <c r="B56" s="884"/>
      <c r="C56" s="880"/>
      <c r="D56" s="880"/>
      <c r="E56" s="881" t="s">
        <v>348</v>
      </c>
      <c r="F56" s="885"/>
      <c r="G56" s="885"/>
      <c r="H56" s="881" t="s">
        <v>348</v>
      </c>
      <c r="I56" s="880" t="s">
        <v>348</v>
      </c>
      <c r="J56" s="883" t="s">
        <v>348</v>
      </c>
    </row>
    <row r="57" spans="2:10">
      <c r="B57" s="879" t="s">
        <v>482</v>
      </c>
      <c r="C57" s="880">
        <v>764.5</v>
      </c>
      <c r="D57" s="880">
        <v>788.8</v>
      </c>
      <c r="E57" s="881">
        <v>3.1785480706343953E-2</v>
      </c>
      <c r="F57" s="882">
        <v>522.26</v>
      </c>
      <c r="G57" s="882">
        <v>545.95000000000005</v>
      </c>
      <c r="H57" s="881">
        <v>4.5360548385861552E-2</v>
      </c>
      <c r="I57" s="880">
        <v>242.24</v>
      </c>
      <c r="J57" s="883">
        <v>242.84999999999991</v>
      </c>
    </row>
    <row r="58" spans="2:10">
      <c r="B58" s="884"/>
      <c r="C58" s="886"/>
      <c r="D58" s="886"/>
      <c r="E58" s="886"/>
      <c r="F58" s="887"/>
      <c r="G58" s="887"/>
      <c r="H58" s="886"/>
      <c r="I58" s="886"/>
      <c r="J58" s="888" t="s">
        <v>348</v>
      </c>
    </row>
    <row r="59" spans="2:10">
      <c r="B59" s="879" t="s">
        <v>483</v>
      </c>
      <c r="C59" s="882">
        <v>910.55400000000009</v>
      </c>
      <c r="D59" s="882">
        <v>989.18099999999993</v>
      </c>
      <c r="E59" s="881">
        <v>8.635072713974111E-2</v>
      </c>
      <c r="F59" s="882">
        <v>1708.539</v>
      </c>
      <c r="G59" s="882">
        <v>1768.223</v>
      </c>
      <c r="H59" s="881">
        <v>3.4932770045050167E-2</v>
      </c>
      <c r="I59" s="880">
        <v>-797.9849999999999</v>
      </c>
      <c r="J59" s="883">
        <v>-779.04200000000003</v>
      </c>
    </row>
    <row r="60" spans="2:10">
      <c r="B60" s="884"/>
      <c r="C60" s="886"/>
      <c r="D60" s="886"/>
      <c r="E60" s="881" t="s">
        <v>348</v>
      </c>
      <c r="F60" s="887"/>
      <c r="G60" s="887"/>
      <c r="H60" s="881" t="s">
        <v>348</v>
      </c>
      <c r="I60" s="880" t="s">
        <v>484</v>
      </c>
      <c r="J60" s="883" t="s">
        <v>348</v>
      </c>
    </row>
    <row r="61" spans="2:10">
      <c r="B61" s="879" t="s">
        <v>485</v>
      </c>
      <c r="C61" s="882">
        <v>51.23</v>
      </c>
      <c r="D61" s="882">
        <v>33.587000000000003</v>
      </c>
      <c r="E61" s="881">
        <v>-0.34438805387468269</v>
      </c>
      <c r="F61" s="882">
        <v>34.246000000000002</v>
      </c>
      <c r="G61" s="882">
        <v>33.140999999999998</v>
      </c>
      <c r="H61" s="881">
        <v>-3.2266542077907023E-2</v>
      </c>
      <c r="I61" s="880">
        <v>16.983999999999995</v>
      </c>
      <c r="J61" s="883">
        <v>0.44600000000000506</v>
      </c>
    </row>
    <row r="62" spans="2:10">
      <c r="B62" s="884"/>
      <c r="C62" s="885"/>
      <c r="D62" s="885"/>
      <c r="E62" s="881" t="s">
        <v>348</v>
      </c>
      <c r="F62" s="887"/>
      <c r="G62" s="887"/>
      <c r="H62" s="881" t="s">
        <v>348</v>
      </c>
      <c r="I62" s="880" t="s">
        <v>348</v>
      </c>
      <c r="J62" s="883" t="s">
        <v>348</v>
      </c>
    </row>
    <row r="63" spans="2:10">
      <c r="B63" s="879" t="s">
        <v>486</v>
      </c>
      <c r="C63" s="882">
        <v>3187.2330000000002</v>
      </c>
      <c r="D63" s="882">
        <v>3382.8359999999998</v>
      </c>
      <c r="E63" s="881">
        <v>6.1370787764810295E-2</v>
      </c>
      <c r="F63" s="882">
        <v>5005.1219999999994</v>
      </c>
      <c r="G63" s="882">
        <v>5344.0110000000004</v>
      </c>
      <c r="H63" s="881">
        <v>6.7708439474602436E-2</v>
      </c>
      <c r="I63" s="880">
        <v>-1817.8889999999992</v>
      </c>
      <c r="J63" s="883">
        <v>-1961.1750000000006</v>
      </c>
    </row>
    <row r="64" spans="2:10">
      <c r="B64" s="884"/>
      <c r="C64" s="886"/>
      <c r="D64" s="886"/>
      <c r="E64" s="881" t="s">
        <v>348</v>
      </c>
      <c r="F64" s="887"/>
      <c r="G64" s="887"/>
      <c r="H64" s="881" t="s">
        <v>348</v>
      </c>
      <c r="I64" s="880" t="s">
        <v>348</v>
      </c>
      <c r="J64" s="883" t="s">
        <v>348</v>
      </c>
    </row>
    <row r="65" spans="2:10">
      <c r="B65" s="889" t="s">
        <v>487</v>
      </c>
      <c r="C65" s="890">
        <v>19523.393</v>
      </c>
      <c r="D65" s="890">
        <v>20821.851999999999</v>
      </c>
      <c r="E65" s="891">
        <v>6.650785547368733E-2</v>
      </c>
      <c r="F65" s="890">
        <v>28336.400999999998</v>
      </c>
      <c r="G65" s="890">
        <v>29565.648000000001</v>
      </c>
      <c r="H65" s="891">
        <v>4.3380491403971981E-2</v>
      </c>
      <c r="I65" s="892">
        <v>-8813.007999999998</v>
      </c>
      <c r="J65" s="893">
        <v>-8743.7960000000021</v>
      </c>
    </row>
    <row r="66" spans="2:10" ht="15.75" thickBot="1">
      <c r="B66" s="894"/>
      <c r="C66" s="895"/>
      <c r="D66" s="895"/>
      <c r="E66" s="895"/>
      <c r="F66" s="895"/>
      <c r="G66" s="895"/>
      <c r="H66" s="895"/>
      <c r="I66" s="895"/>
      <c r="J66" s="896"/>
    </row>
    <row r="67" spans="2:10" ht="15.75" thickTop="1"/>
  </sheetData>
  <mergeCells count="7">
    <mergeCell ref="B14:C14"/>
    <mergeCell ref="B2:M2"/>
    <mergeCell ref="D4:F4"/>
    <mergeCell ref="G4:G14"/>
    <mergeCell ref="H4:J4"/>
    <mergeCell ref="L4:M4"/>
    <mergeCell ref="B6:C6"/>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sheetPr>
    <tabColor rgb="FFFF0000"/>
  </sheetPr>
  <dimension ref="A3:S119"/>
  <sheetViews>
    <sheetView workbookViewId="0">
      <selection activeCell="D37" sqref="A37:D37"/>
    </sheetView>
  </sheetViews>
  <sheetFormatPr baseColWidth="10" defaultRowHeight="15"/>
  <cols>
    <col min="1" max="1" width="44.28515625" customWidth="1"/>
    <col min="2" max="2" width="20.140625" customWidth="1"/>
    <col min="3" max="3" width="16.85546875" customWidth="1"/>
    <col min="4" max="4" width="17" customWidth="1"/>
    <col min="5" max="7" width="10.5703125" customWidth="1"/>
    <col min="8" max="8" width="21.85546875" customWidth="1"/>
    <col min="9" max="9" width="10.140625" style="448" customWidth="1"/>
    <col min="10" max="10" width="9.42578125" style="448" customWidth="1"/>
    <col min="11" max="11" width="17.7109375" customWidth="1"/>
    <col min="12" max="13" width="17.28515625" customWidth="1"/>
    <col min="14" max="14" width="36.5703125" customWidth="1"/>
  </cols>
  <sheetData>
    <row r="3" spans="1:19" ht="21">
      <c r="A3" s="1044" t="s">
        <v>40</v>
      </c>
      <c r="B3" s="1044"/>
      <c r="C3" s="1044"/>
      <c r="D3" s="1044"/>
      <c r="E3" s="1044"/>
      <c r="F3" s="1044"/>
      <c r="I3" s="556"/>
      <c r="J3" s="1044" t="s">
        <v>41</v>
      </c>
      <c r="K3" s="1044"/>
      <c r="L3" s="1044"/>
      <c r="M3" s="1044"/>
      <c r="N3" s="1044"/>
    </row>
    <row r="4" spans="1:19" ht="21">
      <c r="A4" s="1"/>
      <c r="B4" s="17" t="s">
        <v>382</v>
      </c>
      <c r="C4" s="17" t="s">
        <v>373</v>
      </c>
      <c r="D4" s="17" t="s">
        <v>374</v>
      </c>
      <c r="E4" s="376" t="s">
        <v>187</v>
      </c>
      <c r="F4" s="376" t="s">
        <v>230</v>
      </c>
      <c r="I4" s="557" t="s">
        <v>230</v>
      </c>
      <c r="J4" s="558" t="s">
        <v>187</v>
      </c>
      <c r="K4" s="5" t="s">
        <v>380</v>
      </c>
      <c r="L4" s="5" t="s">
        <v>379</v>
      </c>
      <c r="M4" s="5" t="s">
        <v>381</v>
      </c>
      <c r="N4" s="559"/>
      <c r="Q4" t="s">
        <v>349</v>
      </c>
      <c r="R4" t="s">
        <v>350</v>
      </c>
      <c r="S4" t="s">
        <v>351</v>
      </c>
    </row>
    <row r="5" spans="1:19" ht="21">
      <c r="A5" s="543" t="s">
        <v>276</v>
      </c>
      <c r="B5" s="351">
        <f>SUM(B6:B12)</f>
        <v>13984.6</v>
      </c>
      <c r="C5" s="545">
        <f>SUM(C6:C12)</f>
        <v>15698.279</v>
      </c>
      <c r="D5" s="545">
        <f>SUM(D6:D12)</f>
        <v>16771.465999999997</v>
      </c>
      <c r="E5" s="787">
        <f>D5/C5-1</f>
        <v>6.836335371539759E-2</v>
      </c>
      <c r="F5" s="546">
        <f t="shared" ref="F5:F13" si="0">D5/B5-1</f>
        <v>0.19928106631580422</v>
      </c>
      <c r="I5" s="546">
        <f t="shared" ref="I5:I13" si="1">F5</f>
        <v>0.19928106631580422</v>
      </c>
      <c r="J5" s="787">
        <f t="shared" ref="J5:J13" si="2">E5</f>
        <v>6.836335371539759E-2</v>
      </c>
      <c r="K5" s="545">
        <f>SUM(K6:K12)</f>
        <v>16771.465999999997</v>
      </c>
      <c r="L5" s="545">
        <f>SUM(L6:L12)</f>
        <v>15698.279</v>
      </c>
      <c r="M5" s="351">
        <f>SUM(M6:M12)</f>
        <v>13984.6</v>
      </c>
      <c r="N5" s="560" t="s">
        <v>277</v>
      </c>
      <c r="O5" s="1"/>
      <c r="P5" t="s">
        <v>331</v>
      </c>
      <c r="Q5" s="364">
        <f>G61</f>
        <v>13984.6</v>
      </c>
      <c r="R5" s="364">
        <f>F61</f>
        <v>15698.279000000002</v>
      </c>
      <c r="S5" s="364">
        <f>E61</f>
        <v>16771.466</v>
      </c>
    </row>
    <row r="6" spans="1:19" ht="18.75">
      <c r="A6" s="10" t="s">
        <v>25</v>
      </c>
      <c r="B6" s="12">
        <v>5795.2</v>
      </c>
      <c r="C6" s="12">
        <v>7174.7740000000003</v>
      </c>
      <c r="D6" s="12">
        <v>7582</v>
      </c>
      <c r="E6" s="297">
        <f t="shared" ref="E6:E12" si="3">D6/C6-1</f>
        <v>5.6758024712694644E-2</v>
      </c>
      <c r="F6" s="472">
        <f t="shared" si="0"/>
        <v>0.30832413031474326</v>
      </c>
      <c r="I6" s="472">
        <f t="shared" si="1"/>
        <v>0.30832413031474326</v>
      </c>
      <c r="J6" s="297">
        <f t="shared" si="2"/>
        <v>5.6758024712694644E-2</v>
      </c>
      <c r="K6" s="12">
        <f t="shared" ref="K6:K13" si="4">D6</f>
        <v>7582</v>
      </c>
      <c r="L6" s="12">
        <f t="shared" ref="L6:L13" si="5">C6</f>
        <v>7174.7740000000003</v>
      </c>
      <c r="M6" s="12">
        <f>B6</f>
        <v>5795.2</v>
      </c>
      <c r="N6" s="561" t="s">
        <v>34</v>
      </c>
    </row>
    <row r="7" spans="1:19" ht="18.75">
      <c r="A7" s="620" t="s">
        <v>27</v>
      </c>
      <c r="B7" s="555">
        <v>3687.8</v>
      </c>
      <c r="C7" s="555">
        <v>3649.8</v>
      </c>
      <c r="D7" s="555">
        <v>3864.3</v>
      </c>
      <c r="E7" s="297">
        <f t="shared" si="3"/>
        <v>5.8770343580470064E-2</v>
      </c>
      <c r="F7" s="547">
        <f t="shared" si="0"/>
        <v>4.7860513043006758E-2</v>
      </c>
      <c r="I7" s="547">
        <f t="shared" si="1"/>
        <v>4.7860513043006758E-2</v>
      </c>
      <c r="J7" s="297">
        <f t="shared" si="2"/>
        <v>5.8770343580470064E-2</v>
      </c>
      <c r="K7" s="555">
        <f t="shared" si="4"/>
        <v>3864.3</v>
      </c>
      <c r="L7" s="555">
        <f t="shared" si="5"/>
        <v>3649.8</v>
      </c>
      <c r="M7" s="555">
        <f t="shared" ref="M7:M12" si="6">B7</f>
        <v>3687.8</v>
      </c>
      <c r="N7" s="155" t="s">
        <v>36</v>
      </c>
    </row>
    <row r="8" spans="1:19" ht="18.75">
      <c r="A8" s="620" t="s">
        <v>26</v>
      </c>
      <c r="B8" s="555">
        <v>1797.5</v>
      </c>
      <c r="C8" s="555">
        <v>1636.22</v>
      </c>
      <c r="D8" s="555">
        <v>1705.62</v>
      </c>
      <c r="E8" s="297">
        <f>D8/C8-1</f>
        <v>4.2414834191001116E-2</v>
      </c>
      <c r="F8" s="298">
        <f>D8/B8-1</f>
        <v>-5.1115438108484068E-2</v>
      </c>
      <c r="I8" s="298">
        <f>F8</f>
        <v>-5.1115438108484068E-2</v>
      </c>
      <c r="J8" s="297">
        <f>E8</f>
        <v>4.2414834191001116E-2</v>
      </c>
      <c r="K8" s="555">
        <f>D8</f>
        <v>1705.62</v>
      </c>
      <c r="L8" s="555">
        <f>C8</f>
        <v>1636.22</v>
      </c>
      <c r="M8" s="555">
        <f>B8</f>
        <v>1797.5</v>
      </c>
      <c r="N8" s="155" t="s">
        <v>35</v>
      </c>
    </row>
    <row r="9" spans="1:19" ht="18.75">
      <c r="A9" s="10" t="s">
        <v>22</v>
      </c>
      <c r="B9" s="12">
        <v>872</v>
      </c>
      <c r="C9" s="12">
        <v>1322.241</v>
      </c>
      <c r="D9" s="12">
        <v>1524.2280000000001</v>
      </c>
      <c r="E9" s="297">
        <f>D9/C9-1</f>
        <v>0.15276110784645169</v>
      </c>
      <c r="F9" s="472">
        <f>D9/B9-1</f>
        <v>0.74796788990825691</v>
      </c>
      <c r="I9" s="472">
        <f>G11</f>
        <v>0</v>
      </c>
      <c r="J9" s="297">
        <f>E9</f>
        <v>0.15276110784645169</v>
      </c>
      <c r="K9" s="12">
        <f>D9</f>
        <v>1524.2280000000001</v>
      </c>
      <c r="L9" s="12">
        <f>C9</f>
        <v>1322.241</v>
      </c>
      <c r="M9" s="12">
        <f>B9</f>
        <v>872</v>
      </c>
      <c r="N9" s="561" t="s">
        <v>31</v>
      </c>
    </row>
    <row r="10" spans="1:19" ht="18.75">
      <c r="A10" s="10" t="s">
        <v>23</v>
      </c>
      <c r="B10" s="12">
        <v>804</v>
      </c>
      <c r="C10" s="12">
        <v>910.55399999999997</v>
      </c>
      <c r="D10" s="12">
        <v>989.18100000000004</v>
      </c>
      <c r="E10" s="297">
        <f t="shared" si="3"/>
        <v>8.6350727139741457E-2</v>
      </c>
      <c r="F10" s="472">
        <f t="shared" si="0"/>
        <v>0.23032462686567179</v>
      </c>
      <c r="I10" s="472">
        <f t="shared" si="1"/>
        <v>0.23032462686567179</v>
      </c>
      <c r="J10" s="297">
        <f t="shared" si="2"/>
        <v>8.6350727139741457E-2</v>
      </c>
      <c r="K10" s="12">
        <f t="shared" si="4"/>
        <v>989.18100000000004</v>
      </c>
      <c r="L10" s="12">
        <f t="shared" si="5"/>
        <v>910.55399999999997</v>
      </c>
      <c r="M10" s="12">
        <f t="shared" si="6"/>
        <v>804</v>
      </c>
      <c r="N10" s="561" t="s">
        <v>32</v>
      </c>
    </row>
    <row r="11" spans="1:19" ht="18.75">
      <c r="A11" s="10" t="s">
        <v>28</v>
      </c>
      <c r="B11" s="12">
        <v>722</v>
      </c>
      <c r="C11" s="12">
        <v>764.5</v>
      </c>
      <c r="D11" s="12">
        <v>788.8</v>
      </c>
      <c r="E11" s="297">
        <f t="shared" si="3"/>
        <v>3.1785480706344016E-2</v>
      </c>
      <c r="F11" s="547">
        <f t="shared" si="0"/>
        <v>9.2520775623268658E-2</v>
      </c>
      <c r="G11" s="469"/>
      <c r="H11" s="117"/>
      <c r="I11" s="547">
        <f t="shared" si="1"/>
        <v>9.2520775623268658E-2</v>
      </c>
      <c r="J11" s="297">
        <f t="shared" si="2"/>
        <v>3.1785480706344016E-2</v>
      </c>
      <c r="K11" s="12">
        <f t="shared" si="4"/>
        <v>788.8</v>
      </c>
      <c r="L11" s="12">
        <f t="shared" si="5"/>
        <v>764.5</v>
      </c>
      <c r="M11" s="12">
        <f t="shared" si="6"/>
        <v>722</v>
      </c>
      <c r="N11" s="561" t="s">
        <v>37</v>
      </c>
    </row>
    <row r="12" spans="1:19" ht="18.75">
      <c r="A12" s="10" t="s">
        <v>24</v>
      </c>
      <c r="B12" s="12">
        <v>306.10000000000002</v>
      </c>
      <c r="C12" s="12">
        <v>240.19</v>
      </c>
      <c r="D12" s="12">
        <v>317.33699999999999</v>
      </c>
      <c r="E12" s="297">
        <f t="shared" si="3"/>
        <v>0.32119155668429156</v>
      </c>
      <c r="F12" s="547">
        <f t="shared" si="0"/>
        <v>3.6710225416530351E-2</v>
      </c>
      <c r="I12" s="547">
        <f t="shared" si="1"/>
        <v>3.6710225416530351E-2</v>
      </c>
      <c r="J12" s="788">
        <f t="shared" si="2"/>
        <v>0.32119155668429156</v>
      </c>
      <c r="K12" s="12">
        <f t="shared" si="4"/>
        <v>317.33699999999999</v>
      </c>
      <c r="L12" s="12">
        <f t="shared" si="5"/>
        <v>240.19</v>
      </c>
      <c r="M12" s="12">
        <f t="shared" si="6"/>
        <v>306.10000000000002</v>
      </c>
      <c r="N12" s="561" t="s">
        <v>33</v>
      </c>
    </row>
    <row r="13" spans="1:19" ht="35.25" customHeight="1">
      <c r="A13" s="465" t="s">
        <v>279</v>
      </c>
      <c r="B13" s="464">
        <v>17174.8</v>
      </c>
      <c r="C13" s="289">
        <v>19523.393</v>
      </c>
      <c r="D13" s="289">
        <v>20821.851999999999</v>
      </c>
      <c r="E13" s="290">
        <f>D13/C13-1</f>
        <v>6.6507855473687316E-2</v>
      </c>
      <c r="F13" s="375">
        <f t="shared" si="0"/>
        <v>0.21234902298716718</v>
      </c>
      <c r="I13" s="562">
        <f t="shared" si="1"/>
        <v>0.21234902298716718</v>
      </c>
      <c r="J13" s="789">
        <f t="shared" si="2"/>
        <v>6.6507855473687316E-2</v>
      </c>
      <c r="K13" s="289">
        <f t="shared" si="4"/>
        <v>20821.851999999999</v>
      </c>
      <c r="L13" s="289">
        <f t="shared" si="5"/>
        <v>19523.393</v>
      </c>
      <c r="M13" s="289">
        <f>B13</f>
        <v>17174.8</v>
      </c>
      <c r="N13" s="563" t="s">
        <v>278</v>
      </c>
      <c r="O13" s="1"/>
    </row>
    <row r="14" spans="1:19">
      <c r="O14" s="1"/>
    </row>
    <row r="29" spans="1:14" ht="21">
      <c r="A29" s="1044" t="s">
        <v>148</v>
      </c>
      <c r="B29" s="1044"/>
      <c r="C29" s="1044"/>
      <c r="D29" s="1044"/>
      <c r="E29" s="1044"/>
      <c r="F29" s="50"/>
      <c r="I29" s="1044" t="s">
        <v>147</v>
      </c>
      <c r="J29" s="1044"/>
      <c r="K29" s="1044"/>
      <c r="L29" s="1044"/>
      <c r="M29" s="1044"/>
      <c r="N29" s="1044"/>
    </row>
    <row r="30" spans="1:14" ht="8.25" customHeight="1">
      <c r="A30" s="1"/>
      <c r="B30" s="1"/>
      <c r="C30" s="1"/>
      <c r="D30" s="1"/>
      <c r="E30" s="1"/>
      <c r="F30" s="1"/>
      <c r="I30" s="467"/>
      <c r="J30" s="467"/>
      <c r="K30" s="1"/>
      <c r="L30" s="1"/>
      <c r="M30" s="1"/>
      <c r="N30" s="1"/>
    </row>
    <row r="31" spans="1:14" ht="21">
      <c r="A31" s="1"/>
      <c r="B31" s="17" t="s">
        <v>382</v>
      </c>
      <c r="C31" s="17" t="s">
        <v>373</v>
      </c>
      <c r="D31" s="17" t="s">
        <v>374</v>
      </c>
      <c r="E31" s="376" t="s">
        <v>187</v>
      </c>
      <c r="F31" s="376" t="s">
        <v>230</v>
      </c>
      <c r="I31" s="373" t="s">
        <v>230</v>
      </c>
      <c r="J31" s="374" t="s">
        <v>187</v>
      </c>
      <c r="K31" s="5" t="s">
        <v>380</v>
      </c>
      <c r="L31" s="5" t="s">
        <v>379</v>
      </c>
      <c r="M31" s="5" t="s">
        <v>381</v>
      </c>
      <c r="N31" s="1"/>
    </row>
    <row r="32" spans="1:14" ht="21">
      <c r="A32" s="791" t="s">
        <v>21</v>
      </c>
      <c r="B32" s="792">
        <f>SUM(B33:B39)</f>
        <v>19292.900000000005</v>
      </c>
      <c r="C32" s="793">
        <f>SUM(C33:C39)</f>
        <v>21780.043999999998</v>
      </c>
      <c r="D32" s="793">
        <f>SUM(D33:D39)</f>
        <v>22200.514000000003</v>
      </c>
      <c r="E32" s="790">
        <f t="shared" ref="E32:E40" si="7">D32/C32-1</f>
        <v>1.930528698656464E-2</v>
      </c>
      <c r="F32" s="794">
        <f t="shared" ref="F32:F40" si="8">D32/B32-1</f>
        <v>0.1507090173068848</v>
      </c>
      <c r="I32" s="8">
        <f t="shared" ref="I32:I40" si="9">F32</f>
        <v>0.1507090173068848</v>
      </c>
      <c r="J32" s="8">
        <f t="shared" ref="J32:J40" si="10">E32</f>
        <v>1.930528698656464E-2</v>
      </c>
      <c r="K32" s="470">
        <f>SUM(K33:K39)</f>
        <v>22200.514000000003</v>
      </c>
      <c r="L32" s="470">
        <f>C32</f>
        <v>21780.043999999998</v>
      </c>
      <c r="M32" s="16">
        <f>B32</f>
        <v>19292.900000000005</v>
      </c>
      <c r="N32" s="292" t="s">
        <v>277</v>
      </c>
    </row>
    <row r="33" spans="1:17" ht="18.75">
      <c r="A33" s="10" t="s">
        <v>25</v>
      </c>
      <c r="B33" s="554">
        <v>11004.2</v>
      </c>
      <c r="C33" s="12">
        <v>12048.3</v>
      </c>
      <c r="D33" s="12">
        <v>12081.9</v>
      </c>
      <c r="E33" s="469">
        <f t="shared" si="7"/>
        <v>2.7887751799009486E-3</v>
      </c>
      <c r="F33" s="11">
        <f t="shared" si="8"/>
        <v>9.7935333781646872E-2</v>
      </c>
      <c r="I33" s="11">
        <f t="shared" si="9"/>
        <v>9.7935333781646872E-2</v>
      </c>
      <c r="J33" s="11">
        <f t="shared" si="10"/>
        <v>2.7887751799009486E-3</v>
      </c>
      <c r="K33" s="12">
        <f t="shared" ref="K33:K40" si="11">D33</f>
        <v>12081.9</v>
      </c>
      <c r="L33" s="12">
        <f>C33</f>
        <v>12048.3</v>
      </c>
      <c r="M33" s="12">
        <f>B33</f>
        <v>11004.2</v>
      </c>
      <c r="N33" s="3" t="s">
        <v>34</v>
      </c>
      <c r="Q33">
        <f>585.4/437-1</f>
        <v>0.3395881006864987</v>
      </c>
    </row>
    <row r="34" spans="1:17" ht="18.75">
      <c r="A34" s="548" t="s">
        <v>26</v>
      </c>
      <c r="B34" s="134">
        <v>2485.8000000000002</v>
      </c>
      <c r="C34" s="555">
        <v>3190.08</v>
      </c>
      <c r="D34" s="555">
        <v>3504.2310000000002</v>
      </c>
      <c r="E34" s="469">
        <f t="shared" si="7"/>
        <v>9.8477467649714212E-2</v>
      </c>
      <c r="F34" s="549">
        <f t="shared" si="8"/>
        <v>0.40969949312092679</v>
      </c>
      <c r="I34" s="547">
        <f t="shared" si="9"/>
        <v>0.40969949312092679</v>
      </c>
      <c r="J34" s="549">
        <f t="shared" si="10"/>
        <v>9.8477467649714212E-2</v>
      </c>
      <c r="K34" s="555">
        <f>D34</f>
        <v>3504.2310000000002</v>
      </c>
      <c r="L34" s="555">
        <f t="shared" ref="L34:L39" si="12">C34</f>
        <v>3190.08</v>
      </c>
      <c r="M34" s="555">
        <f t="shared" ref="M34:M39" si="13">B34</f>
        <v>2485.8000000000002</v>
      </c>
      <c r="N34" s="155" t="s">
        <v>94</v>
      </c>
      <c r="P34">
        <f>576.3+532.8</f>
        <v>1109.0999999999999</v>
      </c>
      <c r="Q34">
        <f>921.8+590.5</f>
        <v>1512.3</v>
      </c>
    </row>
    <row r="35" spans="1:17" ht="18.75">
      <c r="A35" s="10" t="s">
        <v>27</v>
      </c>
      <c r="B35" s="554">
        <v>2535.9</v>
      </c>
      <c r="C35" s="12">
        <v>2597.2550000000001</v>
      </c>
      <c r="D35" s="12">
        <v>2652.08</v>
      </c>
      <c r="E35" s="469">
        <f t="shared" si="7"/>
        <v>2.1108824508952573E-2</v>
      </c>
      <c r="F35" s="11">
        <f t="shared" si="8"/>
        <v>4.581410938917152E-2</v>
      </c>
      <c r="I35" s="11">
        <f t="shared" si="9"/>
        <v>4.581410938917152E-2</v>
      </c>
      <c r="J35" s="11">
        <f t="shared" si="10"/>
        <v>2.1108824508952573E-2</v>
      </c>
      <c r="K35" s="12">
        <f>D35</f>
        <v>2652.08</v>
      </c>
      <c r="L35" s="12">
        <f t="shared" si="12"/>
        <v>2597.2550000000001</v>
      </c>
      <c r="M35" s="12">
        <f t="shared" si="13"/>
        <v>2535.9</v>
      </c>
      <c r="N35" s="3" t="s">
        <v>36</v>
      </c>
      <c r="Q35">
        <f>Q34/P34-1</f>
        <v>0.3635380037868543</v>
      </c>
    </row>
    <row r="36" spans="1:17" ht="18.75">
      <c r="A36" s="548" t="s">
        <v>23</v>
      </c>
      <c r="B36" s="134">
        <v>1498.5</v>
      </c>
      <c r="C36" s="555">
        <v>1708.539</v>
      </c>
      <c r="D36" s="555">
        <v>1768.223</v>
      </c>
      <c r="E36" s="469">
        <f t="shared" si="7"/>
        <v>3.4932770045050132E-2</v>
      </c>
      <c r="F36" s="549">
        <f t="shared" si="8"/>
        <v>0.1799953286619953</v>
      </c>
      <c r="I36" s="11">
        <f t="shared" si="9"/>
        <v>0.1799953286619953</v>
      </c>
      <c r="J36" s="11">
        <f t="shared" si="10"/>
        <v>3.4932770045050132E-2</v>
      </c>
      <c r="K36" s="12">
        <f>D36</f>
        <v>1768.223</v>
      </c>
      <c r="L36" s="12">
        <f t="shared" si="12"/>
        <v>1708.539</v>
      </c>
      <c r="M36" s="12">
        <f t="shared" si="13"/>
        <v>1498.5</v>
      </c>
      <c r="N36" s="3" t="s">
        <v>32</v>
      </c>
      <c r="Q36">
        <f>123.7/111-1</f>
        <v>0.11441441441441436</v>
      </c>
    </row>
    <row r="37" spans="1:17" ht="18.75">
      <c r="A37" s="936" t="s">
        <v>22</v>
      </c>
      <c r="B37" s="937">
        <v>1004.4</v>
      </c>
      <c r="C37" s="509">
        <v>1385.6949999999999</v>
      </c>
      <c r="D37" s="509">
        <v>1308.29</v>
      </c>
      <c r="E37" s="298">
        <f t="shared" si="7"/>
        <v>-5.5860055784281548E-2</v>
      </c>
      <c r="F37" s="547">
        <f t="shared" si="8"/>
        <v>0.30255874153723616</v>
      </c>
      <c r="I37" s="547">
        <f t="shared" si="9"/>
        <v>0.30255874153723616</v>
      </c>
      <c r="J37" s="298">
        <f t="shared" si="10"/>
        <v>-5.5860055784281548E-2</v>
      </c>
      <c r="K37" s="509">
        <f>D37</f>
        <v>1308.29</v>
      </c>
      <c r="L37" s="509">
        <f t="shared" si="12"/>
        <v>1385.6949999999999</v>
      </c>
      <c r="M37" s="509">
        <f t="shared" si="13"/>
        <v>1004.4</v>
      </c>
      <c r="N37" s="299" t="s">
        <v>31</v>
      </c>
      <c r="Q37">
        <f>51.4/57.8-1</f>
        <v>-0.11072664359861595</v>
      </c>
    </row>
    <row r="38" spans="1:17" ht="18.75">
      <c r="A38" s="10" t="s">
        <v>28</v>
      </c>
      <c r="B38" s="554">
        <v>480.2</v>
      </c>
      <c r="C38" s="12">
        <v>522.26</v>
      </c>
      <c r="D38" s="12">
        <v>545.95000000000005</v>
      </c>
      <c r="E38" s="469">
        <f t="shared" si="7"/>
        <v>4.5360548385861454E-2</v>
      </c>
      <c r="F38" s="549">
        <f t="shared" si="8"/>
        <v>0.13692211578508973</v>
      </c>
      <c r="I38" s="11">
        <f t="shared" si="9"/>
        <v>0.13692211578508973</v>
      </c>
      <c r="J38" s="11">
        <f t="shared" si="10"/>
        <v>4.5360548385861454E-2</v>
      </c>
      <c r="K38" s="12">
        <f t="shared" si="11"/>
        <v>545.95000000000005</v>
      </c>
      <c r="L38" s="12">
        <f t="shared" si="12"/>
        <v>522.26</v>
      </c>
      <c r="M38" s="12">
        <f t="shared" si="13"/>
        <v>480.2</v>
      </c>
      <c r="N38" s="3" t="s">
        <v>37</v>
      </c>
      <c r="Q38">
        <f>262.6/350.1-1</f>
        <v>-0.24992859183090543</v>
      </c>
    </row>
    <row r="39" spans="1:17" ht="18.75">
      <c r="A39" s="10" t="s">
        <v>24</v>
      </c>
      <c r="B39" s="554">
        <v>283.89999999999998</v>
      </c>
      <c r="C39" s="12">
        <v>327.91500000000002</v>
      </c>
      <c r="D39" s="12">
        <v>339.84</v>
      </c>
      <c r="E39" s="469">
        <f t="shared" si="7"/>
        <v>3.6366131466995855E-2</v>
      </c>
      <c r="F39" s="11">
        <f t="shared" si="8"/>
        <v>0.19704121169425859</v>
      </c>
      <c r="I39" s="11">
        <f t="shared" si="9"/>
        <v>0.19704121169425859</v>
      </c>
      <c r="J39" s="11">
        <f t="shared" si="10"/>
        <v>3.6366131466995855E-2</v>
      </c>
      <c r="K39" s="100">
        <f t="shared" si="11"/>
        <v>339.84</v>
      </c>
      <c r="L39" s="100">
        <f t="shared" si="12"/>
        <v>327.91500000000002</v>
      </c>
      <c r="M39" s="100">
        <f t="shared" si="13"/>
        <v>283.89999999999998</v>
      </c>
      <c r="N39" s="3" t="s">
        <v>33</v>
      </c>
      <c r="Q39">
        <f>168.7/241.9-1</f>
        <v>-0.30260438197602324</v>
      </c>
    </row>
    <row r="40" spans="1:17" ht="22.5" customHeight="1">
      <c r="A40" s="296" t="s">
        <v>152</v>
      </c>
      <c r="B40" s="464">
        <v>23522.3</v>
      </c>
      <c r="C40" s="295">
        <v>28336.401000000002</v>
      </c>
      <c r="D40" s="295">
        <v>29565.648000000001</v>
      </c>
      <c r="E40" s="291">
        <f t="shared" si="7"/>
        <v>4.3380491403971932E-2</v>
      </c>
      <c r="F40" s="375">
        <f t="shared" si="8"/>
        <v>0.25691994405309004</v>
      </c>
      <c r="H40" s="158"/>
      <c r="I40" s="471">
        <f t="shared" si="9"/>
        <v>0.25691994405309004</v>
      </c>
      <c r="J40" s="471">
        <f t="shared" si="10"/>
        <v>4.3380491403971932E-2</v>
      </c>
      <c r="K40" s="295">
        <f t="shared" si="11"/>
        <v>29565.648000000001</v>
      </c>
      <c r="L40" s="295">
        <f>C40</f>
        <v>28336.401000000002</v>
      </c>
      <c r="M40" s="295">
        <f>B40</f>
        <v>23522.3</v>
      </c>
      <c r="N40" s="103" t="s">
        <v>151</v>
      </c>
    </row>
    <row r="42" spans="1:17">
      <c r="C42" s="117"/>
    </row>
    <row r="45" spans="1:17" ht="27" customHeight="1"/>
    <row r="46" spans="1:17" ht="23.25" customHeight="1"/>
    <row r="48" spans="1:17" ht="156.75" customHeight="1"/>
    <row r="49" spans="1:10" ht="24" customHeight="1">
      <c r="B49" s="117"/>
    </row>
    <row r="50" spans="1:10" ht="35.25" customHeight="1" thickBot="1">
      <c r="A50" s="1081" t="s">
        <v>275</v>
      </c>
      <c r="B50" s="1081"/>
      <c r="C50" s="1081"/>
      <c r="D50" s="1081"/>
      <c r="E50" s="1081"/>
      <c r="F50" s="1081"/>
      <c r="G50" s="1081"/>
      <c r="H50" s="1081"/>
      <c r="I50" s="468"/>
    </row>
    <row r="51" spans="1:10" ht="23.25" customHeight="1" thickBot="1">
      <c r="A51" s="1082" t="s">
        <v>268</v>
      </c>
      <c r="B51" s="1082" t="s">
        <v>269</v>
      </c>
      <c r="C51" s="1077" t="s">
        <v>270</v>
      </c>
      <c r="D51" s="1078"/>
      <c r="E51" s="1084" t="s">
        <v>385</v>
      </c>
      <c r="F51" s="1084" t="s">
        <v>384</v>
      </c>
      <c r="G51" s="1084" t="s">
        <v>383</v>
      </c>
      <c r="H51" s="1079" t="s">
        <v>394</v>
      </c>
      <c r="I51" s="468"/>
    </row>
    <row r="52" spans="1:10" ht="18" customHeight="1" thickBot="1">
      <c r="A52" s="1083"/>
      <c r="B52" s="1083"/>
      <c r="C52" s="477" t="s">
        <v>230</v>
      </c>
      <c r="D52" s="477" t="s">
        <v>187</v>
      </c>
      <c r="E52" s="1085"/>
      <c r="F52" s="1085"/>
      <c r="G52" s="1085"/>
      <c r="H52" s="1080"/>
      <c r="I52" s="813"/>
    </row>
    <row r="53" spans="1:10" ht="89.25" customHeight="1" thickBot="1">
      <c r="A53" s="853"/>
      <c r="B53" s="473">
        <f>E53/$E$61</f>
        <v>1.8921243974736615E-2</v>
      </c>
      <c r="C53" s="816">
        <f t="shared" ref="C53:C62" si="14">E53/G53-1</f>
        <v>3.6710225416530351E-2</v>
      </c>
      <c r="D53" s="473">
        <f t="shared" ref="D53:D62" si="15">E53/F53-1</f>
        <v>0.32119155668429156</v>
      </c>
      <c r="E53" s="795">
        <f>D12</f>
        <v>317.33699999999999</v>
      </c>
      <c r="F53" s="795">
        <f>C12</f>
        <v>240.19</v>
      </c>
      <c r="G53" s="795">
        <f>B12</f>
        <v>306.10000000000002</v>
      </c>
      <c r="H53" s="475" t="s">
        <v>328</v>
      </c>
      <c r="I53" s="117"/>
    </row>
    <row r="54" spans="1:10" ht="189.75" customHeight="1" thickBot="1">
      <c r="A54" s="854"/>
      <c r="B54" s="473">
        <f>E54/$E$61</f>
        <v>9.0882216259449242E-2</v>
      </c>
      <c r="C54" s="816">
        <f t="shared" si="14"/>
        <v>0.74796788990825691</v>
      </c>
      <c r="D54" s="474">
        <f t="shared" si="15"/>
        <v>0.15276110784645169</v>
      </c>
      <c r="E54" s="795">
        <f>D9</f>
        <v>1524.2280000000001</v>
      </c>
      <c r="F54" s="795">
        <f>C9</f>
        <v>1322.241</v>
      </c>
      <c r="G54" s="795">
        <f>B9</f>
        <v>872</v>
      </c>
      <c r="H54" s="475" t="s">
        <v>329</v>
      </c>
      <c r="I54" s="468"/>
    </row>
    <row r="55" spans="1:10" ht="66.75" customHeight="1">
      <c r="A55" s="1064"/>
      <c r="B55" s="1073">
        <f>E55/$E$61</f>
        <v>0.10169772874953209</v>
      </c>
      <c r="C55" s="1071">
        <f>E55/G55-1</f>
        <v>-5.1115438108484068E-2</v>
      </c>
      <c r="D55" s="1068">
        <f>E55/F55-1</f>
        <v>4.2414834191001116E-2</v>
      </c>
      <c r="E55" s="1066">
        <f>D8</f>
        <v>1705.62</v>
      </c>
      <c r="F55" s="1066">
        <f>C8</f>
        <v>1636.22</v>
      </c>
      <c r="G55" s="1066">
        <f>B8</f>
        <v>1797.5</v>
      </c>
      <c r="H55" s="1075" t="s">
        <v>330</v>
      </c>
      <c r="I55" s="468" t="s">
        <v>348</v>
      </c>
    </row>
    <row r="56" spans="1:10" ht="37.5" customHeight="1" thickBot="1">
      <c r="A56" s="1065"/>
      <c r="B56" s="1074"/>
      <c r="C56" s="1072"/>
      <c r="D56" s="1069"/>
      <c r="E56" s="1067"/>
      <c r="F56" s="1067"/>
      <c r="G56" s="1067"/>
      <c r="H56" s="1076"/>
      <c r="I56" s="813"/>
      <c r="J56" s="814"/>
    </row>
    <row r="57" spans="1:10" ht="68.25" customHeight="1" thickBot="1">
      <c r="A57" s="855" t="s">
        <v>459</v>
      </c>
      <c r="B57" s="473">
        <f>E57/$E$61</f>
        <v>4.7032263011474368E-2</v>
      </c>
      <c r="C57" s="817">
        <f t="shared" si="14"/>
        <v>9.2520775623268658E-2</v>
      </c>
      <c r="D57" s="466">
        <f t="shared" si="15"/>
        <v>3.1785480706344016E-2</v>
      </c>
      <c r="E57" s="796">
        <f>D11</f>
        <v>788.8</v>
      </c>
      <c r="F57" s="796">
        <f>C11</f>
        <v>764.5</v>
      </c>
      <c r="G57" s="796">
        <f>B11</f>
        <v>722</v>
      </c>
      <c r="H57" s="293" t="s">
        <v>271</v>
      </c>
      <c r="I57" s="468"/>
      <c r="J57" s="117">
        <f>71.914/68.388-1</f>
        <v>5.155875299760182E-2</v>
      </c>
    </row>
    <row r="58" spans="1:10" ht="45.75" customHeight="1" thickBot="1">
      <c r="A58" s="856"/>
      <c r="B58" s="473">
        <f>E58/$E$61</f>
        <v>5.8979996143449835E-2</v>
      </c>
      <c r="C58" s="817">
        <f t="shared" si="14"/>
        <v>0.23032462686567179</v>
      </c>
      <c r="D58" s="466">
        <f t="shared" si="15"/>
        <v>8.6350727139741457E-2</v>
      </c>
      <c r="E58" s="796">
        <f>D10</f>
        <v>989.18100000000004</v>
      </c>
      <c r="F58" s="796">
        <f>C10</f>
        <v>910.55399999999997</v>
      </c>
      <c r="G58" s="796">
        <f>B10</f>
        <v>804</v>
      </c>
      <c r="H58" s="293" t="s">
        <v>272</v>
      </c>
      <c r="I58" s="468"/>
      <c r="J58" s="117">
        <f>54.79/52.975-1</f>
        <v>3.4261444077394954E-2</v>
      </c>
    </row>
    <row r="59" spans="1:10" ht="105" customHeight="1" thickBot="1">
      <c r="A59" s="857"/>
      <c r="B59" s="473">
        <f>E59/$E$61</f>
        <v>0.23040919619072059</v>
      </c>
      <c r="C59" s="817">
        <f t="shared" si="14"/>
        <v>4.7860513043006758E-2</v>
      </c>
      <c r="D59" s="466">
        <f t="shared" si="15"/>
        <v>5.8770343580470064E-2</v>
      </c>
      <c r="E59" s="796">
        <f>D7</f>
        <v>3864.3</v>
      </c>
      <c r="F59" s="796">
        <f>C7</f>
        <v>3649.8</v>
      </c>
      <c r="G59" s="796">
        <f>B7</f>
        <v>3687.8</v>
      </c>
      <c r="H59" s="293" t="s">
        <v>273</v>
      </c>
      <c r="I59" s="468"/>
    </row>
    <row r="60" spans="1:10" ht="61.5" thickBot="1">
      <c r="A60" s="858" t="s">
        <v>348</v>
      </c>
      <c r="B60" s="473">
        <f>E60/$E$61</f>
        <v>0.45207735567063723</v>
      </c>
      <c r="C60" s="817">
        <f t="shared" si="14"/>
        <v>0.30832413031474326</v>
      </c>
      <c r="D60" s="466">
        <f t="shared" si="15"/>
        <v>5.6758024712694644E-2</v>
      </c>
      <c r="E60" s="796">
        <f>D6</f>
        <v>7582</v>
      </c>
      <c r="F60" s="796">
        <f>C6</f>
        <v>7174.7740000000003</v>
      </c>
      <c r="G60" s="796">
        <f>B6</f>
        <v>5795.2</v>
      </c>
      <c r="H60" s="293" t="s">
        <v>274</v>
      </c>
      <c r="I60" s="813">
        <f>279.079399/309.582823-1</f>
        <v>-9.8530737927924328E-2</v>
      </c>
    </row>
    <row r="61" spans="1:10" ht="36.75" customHeight="1" thickBot="1">
      <c r="A61" s="859"/>
      <c r="B61" s="482">
        <f>SUM(B53:B60)</f>
        <v>1</v>
      </c>
      <c r="C61" s="818">
        <f t="shared" si="14"/>
        <v>0.19928106631580444</v>
      </c>
      <c r="D61" s="483">
        <f t="shared" si="15"/>
        <v>6.836335371539759E-2</v>
      </c>
      <c r="E61" s="797">
        <f>SUM(E53:E60)</f>
        <v>16771.466</v>
      </c>
      <c r="F61" s="797">
        <f>SUM(F53:F60)</f>
        <v>15698.279000000002</v>
      </c>
      <c r="G61" s="797">
        <f>SUM(G53:G60)</f>
        <v>13984.6</v>
      </c>
      <c r="H61" s="815" t="s">
        <v>395</v>
      </c>
      <c r="I61" s="468"/>
    </row>
    <row r="62" spans="1:10" ht="36.75" customHeight="1" thickBot="1">
      <c r="A62" s="859"/>
      <c r="B62" s="481"/>
      <c r="C62" s="818">
        <f t="shared" si="14"/>
        <v>0.21234902298716718</v>
      </c>
      <c r="D62" s="484">
        <f t="shared" si="15"/>
        <v>6.6507855473687316E-2</v>
      </c>
      <c r="E62" s="797">
        <f>D13</f>
        <v>20821.851999999999</v>
      </c>
      <c r="F62" s="797">
        <f>C13</f>
        <v>19523.393</v>
      </c>
      <c r="G62" s="797">
        <f>B13</f>
        <v>17174.8</v>
      </c>
      <c r="H62" s="815" t="s">
        <v>396</v>
      </c>
      <c r="I62" s="468"/>
    </row>
    <row r="63" spans="1:10" ht="15" customHeight="1">
      <c r="B63" s="1070"/>
      <c r="C63" s="1070"/>
      <c r="D63" s="1070"/>
      <c r="E63" s="1070"/>
      <c r="F63" s="1070"/>
      <c r="G63" s="1070"/>
      <c r="H63" s="1070"/>
    </row>
    <row r="64" spans="1:10">
      <c r="B64" t="s">
        <v>389</v>
      </c>
      <c r="C64" t="s">
        <v>390</v>
      </c>
      <c r="D64" t="s">
        <v>391</v>
      </c>
      <c r="F64" s="117"/>
      <c r="G64" s="117"/>
    </row>
    <row r="65" spans="1:12">
      <c r="A65" t="s">
        <v>331</v>
      </c>
      <c r="B65" s="619">
        <f>G61</f>
        <v>13984.6</v>
      </c>
      <c r="C65" s="619">
        <f>F61</f>
        <v>15698.279000000002</v>
      </c>
      <c r="D65" s="619">
        <f>E61</f>
        <v>16771.466</v>
      </c>
      <c r="E65" s="117"/>
      <c r="F65" s="117"/>
      <c r="G65" s="117"/>
    </row>
    <row r="66" spans="1:12">
      <c r="F66" s="117"/>
      <c r="G66" s="117"/>
      <c r="I66"/>
    </row>
    <row r="67" spans="1:12">
      <c r="G67" s="117"/>
    </row>
    <row r="68" spans="1:12">
      <c r="G68" s="117"/>
    </row>
    <row r="69" spans="1:12">
      <c r="G69" s="117"/>
    </row>
    <row r="70" spans="1:12">
      <c r="G70" s="117"/>
    </row>
    <row r="72" spans="1:12">
      <c r="I72" s="117"/>
      <c r="K72" s="117"/>
      <c r="L72" s="117"/>
    </row>
    <row r="73" spans="1:12">
      <c r="I73" s="117"/>
    </row>
    <row r="86" spans="2:10">
      <c r="B86" s="862"/>
      <c r="C86" s="863"/>
      <c r="D86" s="864"/>
      <c r="E86" s="865"/>
      <c r="F86" s="863"/>
      <c r="G86" s="864"/>
      <c r="H86" s="865"/>
      <c r="I86" s="863"/>
      <c r="J86" s="866"/>
    </row>
    <row r="87" spans="2:10">
      <c r="B87" s="867"/>
      <c r="C87" s="868"/>
      <c r="D87" s="868"/>
      <c r="E87" s="868"/>
      <c r="F87" s="868"/>
      <c r="G87" s="868"/>
      <c r="H87" s="868"/>
      <c r="I87" s="869"/>
      <c r="J87" s="870"/>
    </row>
    <row r="88" spans="2:10">
      <c r="B88" s="871"/>
      <c r="C88" s="872"/>
      <c r="D88" s="872"/>
      <c r="E88" s="872"/>
      <c r="F88" s="872"/>
      <c r="G88" s="872"/>
      <c r="H88" s="872"/>
      <c r="I88" s="872"/>
      <c r="J88" s="873"/>
    </row>
    <row r="89" spans="2:10">
      <c r="B89" s="871"/>
      <c r="C89" s="872"/>
      <c r="D89" s="872"/>
      <c r="E89" s="874"/>
      <c r="F89" s="872"/>
      <c r="G89" s="872"/>
      <c r="H89" s="874"/>
      <c r="I89" s="875"/>
      <c r="J89" s="873"/>
    </row>
    <row r="90" spans="2:10">
      <c r="B90" s="876"/>
      <c r="C90" s="877"/>
      <c r="D90" s="877"/>
      <c r="E90" s="877"/>
      <c r="F90" s="877"/>
      <c r="G90" s="877"/>
      <c r="H90" s="877"/>
      <c r="I90" s="877"/>
      <c r="J90" s="878"/>
    </row>
    <row r="91" spans="2:10">
      <c r="B91" s="879"/>
      <c r="C91" s="880"/>
      <c r="D91" s="880"/>
      <c r="E91" s="881"/>
      <c r="F91" s="882"/>
      <c r="G91" s="882"/>
      <c r="H91" s="881"/>
      <c r="I91" s="880"/>
      <c r="J91" s="883"/>
    </row>
    <row r="92" spans="2:10">
      <c r="B92" s="884"/>
      <c r="C92" s="880"/>
      <c r="D92" s="880"/>
      <c r="E92" s="881"/>
      <c r="F92" s="882"/>
      <c r="G92" s="882"/>
      <c r="H92" s="881"/>
      <c r="I92" s="880"/>
      <c r="J92" s="883"/>
    </row>
    <row r="93" spans="2:10">
      <c r="B93" s="879"/>
      <c r="C93" s="880"/>
      <c r="D93" s="880"/>
      <c r="E93" s="881"/>
      <c r="F93" s="882"/>
      <c r="G93" s="882"/>
      <c r="H93" s="881"/>
      <c r="I93" s="880"/>
      <c r="J93" s="883"/>
    </row>
    <row r="94" spans="2:10">
      <c r="B94" s="884"/>
      <c r="C94" s="880"/>
      <c r="D94" s="880"/>
      <c r="E94" s="881"/>
      <c r="F94" s="885"/>
      <c r="G94" s="885"/>
      <c r="H94" s="881"/>
      <c r="I94" s="880"/>
      <c r="J94" s="883"/>
    </row>
    <row r="95" spans="2:10">
      <c r="B95" s="879"/>
      <c r="C95" s="880"/>
      <c r="D95" s="880"/>
      <c r="E95" s="881"/>
      <c r="F95" s="882"/>
      <c r="G95" s="882"/>
      <c r="H95" s="881"/>
      <c r="I95" s="880"/>
      <c r="J95" s="883"/>
    </row>
    <row r="96" spans="2:10">
      <c r="B96" s="884"/>
      <c r="C96" s="880"/>
      <c r="D96" s="880"/>
      <c r="E96" s="881"/>
      <c r="F96" s="882"/>
      <c r="G96" s="882"/>
      <c r="H96" s="881"/>
      <c r="I96" s="880"/>
      <c r="J96" s="883"/>
    </row>
    <row r="97" spans="2:10">
      <c r="B97" s="879"/>
      <c r="C97" s="880"/>
      <c r="D97" s="880"/>
      <c r="E97" s="881"/>
      <c r="F97" s="880"/>
      <c r="G97" s="880"/>
      <c r="H97" s="881"/>
      <c r="I97" s="880"/>
      <c r="J97" s="883"/>
    </row>
    <row r="98" spans="2:10">
      <c r="B98" s="884"/>
      <c r="C98" s="880"/>
      <c r="D98" s="880"/>
      <c r="E98" s="881"/>
      <c r="F98" s="882"/>
      <c r="G98" s="882"/>
      <c r="H98" s="881"/>
      <c r="I98" s="880"/>
      <c r="J98" s="883"/>
    </row>
    <row r="99" spans="2:10">
      <c r="B99" s="879"/>
      <c r="C99" s="880"/>
      <c r="D99" s="880"/>
      <c r="E99" s="881"/>
      <c r="F99" s="882"/>
      <c r="G99" s="882"/>
      <c r="H99" s="881"/>
      <c r="I99" s="880"/>
      <c r="J99" s="883"/>
    </row>
    <row r="100" spans="2:10">
      <c r="B100" s="884"/>
      <c r="C100" s="880"/>
      <c r="D100" s="880"/>
      <c r="E100" s="881"/>
      <c r="F100" s="882"/>
      <c r="G100" s="882"/>
      <c r="H100" s="881"/>
      <c r="I100" s="880"/>
      <c r="J100" s="883"/>
    </row>
    <row r="101" spans="2:10">
      <c r="B101" s="879"/>
      <c r="C101" s="880"/>
      <c r="D101" s="880"/>
      <c r="E101" s="881"/>
      <c r="F101" s="882"/>
      <c r="G101" s="882"/>
      <c r="H101" s="881"/>
      <c r="I101" s="880"/>
      <c r="J101" s="883"/>
    </row>
    <row r="102" spans="2:10">
      <c r="B102" s="884"/>
      <c r="C102" s="880"/>
      <c r="D102" s="880"/>
      <c r="E102" s="881"/>
      <c r="F102" s="882"/>
      <c r="G102" s="882"/>
      <c r="H102" s="881"/>
      <c r="I102" s="880"/>
      <c r="J102" s="883"/>
    </row>
    <row r="103" spans="2:10">
      <c r="B103" s="879"/>
      <c r="C103" s="880"/>
      <c r="D103" s="880"/>
      <c r="E103" s="881"/>
      <c r="F103" s="882"/>
      <c r="G103" s="882"/>
      <c r="H103" s="881"/>
      <c r="I103" s="880"/>
      <c r="J103" s="883"/>
    </row>
    <row r="104" spans="2:10">
      <c r="B104" s="884"/>
      <c r="C104" s="880"/>
      <c r="D104" s="880"/>
      <c r="E104" s="881"/>
      <c r="F104" s="882"/>
      <c r="G104" s="882"/>
      <c r="H104" s="881"/>
      <c r="I104" s="880"/>
      <c r="J104" s="883"/>
    </row>
    <row r="105" spans="2:10">
      <c r="B105" s="879"/>
      <c r="C105" s="880"/>
      <c r="D105" s="880"/>
      <c r="E105" s="881"/>
      <c r="F105" s="880"/>
      <c r="G105" s="880"/>
      <c r="H105" s="881"/>
      <c r="I105" s="880"/>
      <c r="J105" s="883"/>
    </row>
    <row r="106" spans="2:10">
      <c r="B106" s="884"/>
      <c r="C106" s="880"/>
      <c r="D106" s="880"/>
      <c r="E106" s="881"/>
      <c r="F106" s="882"/>
      <c r="G106" s="882"/>
      <c r="H106" s="881"/>
      <c r="I106" s="880"/>
      <c r="J106" s="883"/>
    </row>
    <row r="107" spans="2:10">
      <c r="B107" s="879"/>
      <c r="C107" s="880"/>
      <c r="D107" s="880"/>
      <c r="E107" s="881"/>
      <c r="F107" s="882"/>
      <c r="G107" s="882"/>
      <c r="H107" s="881"/>
      <c r="I107" s="880"/>
      <c r="J107" s="883"/>
    </row>
    <row r="108" spans="2:10">
      <c r="B108" s="884"/>
      <c r="C108" s="880"/>
      <c r="D108" s="880"/>
      <c r="E108" s="881"/>
      <c r="F108" s="885"/>
      <c r="G108" s="885"/>
      <c r="H108" s="881"/>
      <c r="I108" s="880"/>
      <c r="J108" s="883"/>
    </row>
    <row r="109" spans="2:10">
      <c r="B109" s="879"/>
      <c r="C109" s="880"/>
      <c r="D109" s="880"/>
      <c r="E109" s="881"/>
      <c r="F109" s="882"/>
      <c r="G109" s="882"/>
      <c r="H109" s="881"/>
      <c r="I109" s="880"/>
      <c r="J109" s="883"/>
    </row>
    <row r="110" spans="2:10">
      <c r="B110" s="884"/>
      <c r="C110" s="886"/>
      <c r="D110" s="886"/>
      <c r="E110" s="886"/>
      <c r="F110" s="887"/>
      <c r="G110" s="887"/>
      <c r="H110" s="886"/>
      <c r="I110" s="886"/>
      <c r="J110" s="888"/>
    </row>
    <row r="111" spans="2:10">
      <c r="B111" s="879"/>
      <c r="C111" s="882"/>
      <c r="D111" s="882"/>
      <c r="E111" s="881"/>
      <c r="F111" s="882"/>
      <c r="G111" s="882"/>
      <c r="H111" s="881"/>
      <c r="I111" s="880"/>
      <c r="J111" s="883"/>
    </row>
    <row r="112" spans="2:10">
      <c r="B112" s="884"/>
      <c r="C112" s="886"/>
      <c r="D112" s="886"/>
      <c r="E112" s="881"/>
      <c r="F112" s="887"/>
      <c r="G112" s="887"/>
      <c r="H112" s="881"/>
      <c r="I112" s="880"/>
      <c r="J112" s="883"/>
    </row>
    <row r="113" spans="2:10">
      <c r="B113" s="879"/>
      <c r="C113" s="882"/>
      <c r="D113" s="882"/>
      <c r="E113" s="881"/>
      <c r="F113" s="882"/>
      <c r="G113" s="882"/>
      <c r="H113" s="881"/>
      <c r="I113" s="880"/>
      <c r="J113" s="883"/>
    </row>
    <row r="114" spans="2:10">
      <c r="B114" s="884"/>
      <c r="C114" s="885"/>
      <c r="D114" s="885"/>
      <c r="E114" s="881"/>
      <c r="F114" s="887"/>
      <c r="G114" s="887"/>
      <c r="H114" s="881"/>
      <c r="I114" s="880"/>
      <c r="J114" s="883"/>
    </row>
    <row r="115" spans="2:10">
      <c r="B115" s="879"/>
      <c r="C115" s="882"/>
      <c r="D115" s="882"/>
      <c r="E115" s="881"/>
      <c r="F115" s="882"/>
      <c r="G115" s="882"/>
      <c r="H115" s="881"/>
      <c r="I115" s="880"/>
      <c r="J115" s="883"/>
    </row>
    <row r="116" spans="2:10">
      <c r="B116" s="884"/>
      <c r="C116" s="886"/>
      <c r="D116" s="886"/>
      <c r="E116" s="881"/>
      <c r="F116" s="887"/>
      <c r="G116" s="887"/>
      <c r="H116" s="881"/>
      <c r="I116" s="880"/>
      <c r="J116" s="883"/>
    </row>
    <row r="117" spans="2:10">
      <c r="B117" s="889"/>
      <c r="C117" s="890"/>
      <c r="D117" s="890"/>
      <c r="E117" s="891"/>
      <c r="F117" s="890"/>
      <c r="G117" s="890"/>
      <c r="H117" s="891"/>
      <c r="I117" s="892"/>
      <c r="J117" s="893"/>
    </row>
    <row r="118" spans="2:10" ht="15.75" thickBot="1">
      <c r="B118" s="894"/>
      <c r="C118" s="895"/>
      <c r="D118" s="895"/>
      <c r="E118" s="895"/>
      <c r="F118" s="895"/>
      <c r="G118" s="895"/>
      <c r="H118" s="895"/>
      <c r="I118" s="895"/>
      <c r="J118" s="896"/>
    </row>
    <row r="119" spans="2:10" ht="15.75" thickTop="1"/>
  </sheetData>
  <mergeCells count="21">
    <mergeCell ref="A50:H50"/>
    <mergeCell ref="J3:N3"/>
    <mergeCell ref="A29:E29"/>
    <mergeCell ref="A51:A52"/>
    <mergeCell ref="E51:E52"/>
    <mergeCell ref="G51:G52"/>
    <mergeCell ref="F51:F52"/>
    <mergeCell ref="B51:B52"/>
    <mergeCell ref="A3:F3"/>
    <mergeCell ref="I29:N29"/>
    <mergeCell ref="B63:H63"/>
    <mergeCell ref="C55:C56"/>
    <mergeCell ref="B55:B56"/>
    <mergeCell ref="H55:H56"/>
    <mergeCell ref="C51:D51"/>
    <mergeCell ref="H51:H52"/>
    <mergeCell ref="A55:A56"/>
    <mergeCell ref="G55:G56"/>
    <mergeCell ref="F55:F56"/>
    <mergeCell ref="E55:E56"/>
    <mergeCell ref="D55:D56"/>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sheetPr>
    <tabColor rgb="FF00B0F0"/>
  </sheetPr>
  <dimension ref="A4:P86"/>
  <sheetViews>
    <sheetView topLeftCell="A11" workbookViewId="0">
      <selection activeCell="B35" sqref="B35"/>
    </sheetView>
  </sheetViews>
  <sheetFormatPr baseColWidth="10" defaultRowHeight="15"/>
  <cols>
    <col min="1" max="1" width="36.140625" customWidth="1"/>
    <col min="2" max="2" width="14.5703125" customWidth="1"/>
    <col min="3" max="3" width="18.7109375" customWidth="1"/>
    <col min="4" max="4" width="13.5703125" customWidth="1"/>
    <col min="5" max="5" width="18.7109375" customWidth="1"/>
    <col min="8" max="10" width="16.28515625" customWidth="1"/>
    <col min="11" max="11" width="41" customWidth="1"/>
  </cols>
  <sheetData>
    <row r="4" spans="1:11" ht="22.5">
      <c r="A4" s="485"/>
      <c r="B4" s="485" t="s">
        <v>333</v>
      </c>
      <c r="C4" s="485"/>
      <c r="D4" s="485"/>
      <c r="H4" s="1087" t="s">
        <v>323</v>
      </c>
      <c r="I4" s="1087"/>
      <c r="J4" s="1087"/>
      <c r="K4" s="1087"/>
    </row>
    <row r="5" spans="1:11" ht="18.75" customHeight="1">
      <c r="A5" s="695" t="s">
        <v>82</v>
      </c>
      <c r="B5" s="695"/>
      <c r="C5" s="695"/>
      <c r="D5" s="695"/>
      <c r="H5" s="90"/>
      <c r="I5" s="90"/>
      <c r="J5" s="90"/>
      <c r="K5" s="90"/>
    </row>
    <row r="6" spans="1:11" ht="21" customHeight="1">
      <c r="A6" s="37"/>
      <c r="B6" s="431" t="s">
        <v>368</v>
      </c>
      <c r="C6" s="431" t="s">
        <v>369</v>
      </c>
      <c r="D6" s="38" t="s">
        <v>83</v>
      </c>
      <c r="H6" s="91" t="s">
        <v>91</v>
      </c>
      <c r="I6" s="92" t="s">
        <v>93</v>
      </c>
      <c r="J6" s="92" t="s">
        <v>92</v>
      </c>
      <c r="K6" s="93"/>
    </row>
    <row r="7" spans="1:11" ht="10.5" customHeight="1">
      <c r="A7" s="39"/>
      <c r="B7" s="40"/>
      <c r="C7" s="40"/>
      <c r="D7" s="41"/>
      <c r="H7" s="43"/>
      <c r="I7" s="42"/>
      <c r="J7" s="42"/>
      <c r="K7" s="48"/>
    </row>
    <row r="8" spans="1:11" ht="22.5">
      <c r="A8" s="44" t="s">
        <v>84</v>
      </c>
      <c r="B8" s="87">
        <v>134.19999999999999</v>
      </c>
      <c r="C8" s="87">
        <v>137.80000000000001</v>
      </c>
      <c r="D8" s="88">
        <f>C8/B8-1</f>
        <v>2.6825633383010583E-2</v>
      </c>
      <c r="H8" s="88">
        <f t="shared" ref="H8:H13" si="0">D8</f>
        <v>2.6825633383010583E-2</v>
      </c>
      <c r="I8" s="87">
        <f t="shared" ref="I8:J13" si="1">B8</f>
        <v>134.19999999999999</v>
      </c>
      <c r="J8" s="87">
        <f t="shared" si="1"/>
        <v>137.80000000000001</v>
      </c>
      <c r="K8" s="89" t="s">
        <v>188</v>
      </c>
    </row>
    <row r="9" spans="1:11" ht="20.25">
      <c r="A9" s="45" t="s">
        <v>85</v>
      </c>
      <c r="B9" s="47">
        <v>128.30000000000001</v>
      </c>
      <c r="C9" s="47">
        <v>135.19999999999999</v>
      </c>
      <c r="D9" s="46">
        <f>C9/B9-1</f>
        <v>5.3780202650038689E-2</v>
      </c>
      <c r="H9" s="84">
        <f t="shared" si="0"/>
        <v>5.3780202650038689E-2</v>
      </c>
      <c r="I9" s="85">
        <f t="shared" si="1"/>
        <v>128.30000000000001</v>
      </c>
      <c r="J9" s="85">
        <f t="shared" si="1"/>
        <v>135.19999999999999</v>
      </c>
      <c r="K9" s="49" t="s">
        <v>52</v>
      </c>
    </row>
    <row r="10" spans="1:11" ht="20.25">
      <c r="A10" s="45" t="s">
        <v>86</v>
      </c>
      <c r="B10" s="47">
        <v>125.9</v>
      </c>
      <c r="C10" s="47">
        <v>128.5</v>
      </c>
      <c r="D10" s="46">
        <f>C10/B10-1</f>
        <v>2.0651310563939651E-2</v>
      </c>
      <c r="H10" s="84">
        <f t="shared" si="0"/>
        <v>2.0651310563939651E-2</v>
      </c>
      <c r="I10" s="85">
        <f t="shared" si="1"/>
        <v>125.9</v>
      </c>
      <c r="J10" s="85">
        <f t="shared" si="1"/>
        <v>128.5</v>
      </c>
      <c r="K10" s="49" t="s">
        <v>53</v>
      </c>
    </row>
    <row r="11" spans="1:11" ht="20.25">
      <c r="A11" s="45" t="s">
        <v>87</v>
      </c>
      <c r="B11" s="47">
        <v>270.39999999999998</v>
      </c>
      <c r="C11" s="47">
        <v>274.2</v>
      </c>
      <c r="D11" s="46">
        <f>C11/B11-1</f>
        <v>1.4053254437869755E-2</v>
      </c>
      <c r="H11" s="84">
        <f t="shared" si="0"/>
        <v>1.4053254437869755E-2</v>
      </c>
      <c r="I11" s="85">
        <f t="shared" si="1"/>
        <v>270.39999999999998</v>
      </c>
      <c r="J11" s="85">
        <f t="shared" si="1"/>
        <v>274.2</v>
      </c>
      <c r="K11" s="49" t="s">
        <v>54</v>
      </c>
    </row>
    <row r="12" spans="1:11" ht="20.25">
      <c r="A12" s="45" t="s">
        <v>88</v>
      </c>
      <c r="B12" s="47">
        <v>89.9</v>
      </c>
      <c r="C12" s="47">
        <v>97</v>
      </c>
      <c r="D12" s="46">
        <v>7.8E-2</v>
      </c>
      <c r="H12" s="84">
        <f t="shared" si="0"/>
        <v>7.8E-2</v>
      </c>
      <c r="I12" s="85">
        <f t="shared" si="1"/>
        <v>89.9</v>
      </c>
      <c r="J12" s="85">
        <f t="shared" si="1"/>
        <v>97</v>
      </c>
      <c r="K12" s="49" t="s">
        <v>94</v>
      </c>
    </row>
    <row r="13" spans="1:11" ht="20.25">
      <c r="A13" s="45" t="s">
        <v>89</v>
      </c>
      <c r="B13" s="47">
        <v>91.5</v>
      </c>
      <c r="C13" s="47">
        <v>94.1</v>
      </c>
      <c r="D13" s="46">
        <f>C13/B13-1</f>
        <v>2.841530054644803E-2</v>
      </c>
      <c r="H13" s="84">
        <f t="shared" si="0"/>
        <v>2.841530054644803E-2</v>
      </c>
      <c r="I13" s="85">
        <f t="shared" si="1"/>
        <v>91.5</v>
      </c>
      <c r="J13" s="85">
        <f t="shared" si="1"/>
        <v>94.1</v>
      </c>
      <c r="K13" s="49" t="s">
        <v>95</v>
      </c>
    </row>
    <row r="14" spans="1:11" ht="20.25">
      <c r="A14" s="45" t="s">
        <v>90</v>
      </c>
      <c r="B14" s="47">
        <v>152.5</v>
      </c>
      <c r="C14" s="47">
        <v>151.5</v>
      </c>
      <c r="D14" s="46">
        <v>-6.0000000000000001E-3</v>
      </c>
      <c r="H14" s="84"/>
      <c r="I14" s="85"/>
      <c r="J14" s="85"/>
      <c r="K14" s="49"/>
    </row>
    <row r="15" spans="1:11" ht="11.25" customHeight="1">
      <c r="A15" s="701"/>
      <c r="B15" s="701"/>
      <c r="C15" s="701"/>
      <c r="D15" s="701"/>
      <c r="H15" s="84"/>
      <c r="I15" s="85"/>
      <c r="J15" s="85"/>
      <c r="K15" s="49"/>
    </row>
    <row r="16" spans="1:11" ht="20.25">
      <c r="A16" s="45" t="s">
        <v>337</v>
      </c>
      <c r="B16" s="47">
        <v>46</v>
      </c>
      <c r="C16" s="47">
        <v>45.4</v>
      </c>
      <c r="D16" s="46">
        <v>-1.2E-2</v>
      </c>
      <c r="H16" s="84"/>
      <c r="I16" s="85"/>
      <c r="J16" s="85"/>
      <c r="K16" s="49"/>
    </row>
    <row r="17" spans="1:16" ht="20.25">
      <c r="A17" s="45" t="s">
        <v>158</v>
      </c>
      <c r="B17" s="47">
        <v>117.9</v>
      </c>
      <c r="C17" s="47">
        <v>118.7</v>
      </c>
      <c r="D17" s="46">
        <f t="shared" ref="D17" si="2">C17/B17-1</f>
        <v>6.785411365564098E-3</v>
      </c>
      <c r="H17" s="84">
        <f>D14</f>
        <v>-6.0000000000000001E-3</v>
      </c>
      <c r="I17" s="85">
        <f>B14</f>
        <v>152.5</v>
      </c>
      <c r="J17" s="85">
        <f>C14</f>
        <v>151.5</v>
      </c>
      <c r="K17" s="86" t="s">
        <v>32</v>
      </c>
    </row>
    <row r="18" spans="1:16" ht="23.25">
      <c r="A18" s="265" t="s">
        <v>149</v>
      </c>
      <c r="B18" s="694">
        <v>128.1</v>
      </c>
      <c r="C18" s="694">
        <v>131.1</v>
      </c>
      <c r="D18" s="263">
        <f>C18/B18-1</f>
        <v>2.3419203747072626E-2</v>
      </c>
      <c r="F18" s="102"/>
      <c r="H18" s="263">
        <f>D18</f>
        <v>2.3419203747072626E-2</v>
      </c>
      <c r="I18" s="264">
        <f>B18</f>
        <v>128.1</v>
      </c>
      <c r="J18" s="264">
        <f>C18</f>
        <v>131.1</v>
      </c>
      <c r="K18" s="225" t="s">
        <v>150</v>
      </c>
    </row>
    <row r="23" spans="1:16" ht="18.75">
      <c r="B23" s="45"/>
    </row>
    <row r="24" spans="1:16" ht="25.5">
      <c r="A24" s="494"/>
      <c r="B24" s="495" t="s">
        <v>333</v>
      </c>
      <c r="C24" s="495"/>
      <c r="D24" s="495"/>
      <c r="H24" s="1086" t="s">
        <v>338</v>
      </c>
      <c r="I24" s="1086"/>
      <c r="J24" s="1086"/>
      <c r="K24" s="1086"/>
    </row>
    <row r="25" spans="1:16" ht="22.5">
      <c r="A25" s="1089" t="s">
        <v>370</v>
      </c>
      <c r="B25" s="1089"/>
      <c r="C25" s="1089"/>
      <c r="D25" s="1089"/>
      <c r="H25" s="1088" t="s">
        <v>371</v>
      </c>
      <c r="I25" s="1088"/>
      <c r="J25" s="1088"/>
      <c r="K25" s="1088"/>
    </row>
    <row r="26" spans="1:16" ht="20.25">
      <c r="A26" s="93"/>
      <c r="B26" s="445" t="s">
        <v>187</v>
      </c>
      <c r="C26" s="446" t="s">
        <v>326</v>
      </c>
      <c r="D26" s="446" t="s">
        <v>325</v>
      </c>
      <c r="H26" s="445" t="s">
        <v>187</v>
      </c>
      <c r="I26" s="446" t="s">
        <v>326</v>
      </c>
      <c r="J26" s="446" t="s">
        <v>325</v>
      </c>
      <c r="K26" s="93"/>
    </row>
    <row r="27" spans="1:16" ht="25.5">
      <c r="A27" s="486" t="s">
        <v>334</v>
      </c>
      <c r="B27" s="700">
        <v>2.7</v>
      </c>
      <c r="C27" s="487">
        <v>-0.1</v>
      </c>
      <c r="D27" s="487">
        <v>-2</v>
      </c>
      <c r="F27" s="158"/>
      <c r="H27" s="703">
        <f>B27</f>
        <v>2.7</v>
      </c>
      <c r="I27" s="704">
        <f t="shared" ref="I27:J27" si="3">C27</f>
        <v>-0.1</v>
      </c>
      <c r="J27" s="712">
        <f t="shared" si="3"/>
        <v>-2</v>
      </c>
      <c r="K27" s="479" t="s">
        <v>188</v>
      </c>
    </row>
    <row r="28" spans="1:16" ht="21">
      <c r="A28" s="488" t="s">
        <v>85</v>
      </c>
      <c r="B28" s="491">
        <v>5.4</v>
      </c>
      <c r="C28" s="492">
        <v>6.4</v>
      </c>
      <c r="D28" s="492">
        <v>-0.2</v>
      </c>
      <c r="F28" s="158"/>
      <c r="H28" s="705">
        <f t="shared" ref="H28:H36" si="4">B28</f>
        <v>5.4</v>
      </c>
      <c r="I28" s="705">
        <f t="shared" ref="I28:I36" si="5">C28</f>
        <v>6.4</v>
      </c>
      <c r="J28" s="705">
        <f t="shared" ref="J28:J36" si="6">D28</f>
        <v>-0.2</v>
      </c>
      <c r="K28" s="443" t="s">
        <v>52</v>
      </c>
    </row>
    <row r="29" spans="1:16" s="310" customFormat="1" ht="21">
      <c r="A29" s="488" t="s">
        <v>86</v>
      </c>
      <c r="B29" s="491">
        <v>2.1</v>
      </c>
      <c r="C29" s="492">
        <v>-1.2</v>
      </c>
      <c r="D29" s="492">
        <v>-7.9</v>
      </c>
      <c r="E29"/>
      <c r="F29" s="158"/>
      <c r="G29"/>
      <c r="H29" s="705">
        <f t="shared" si="4"/>
        <v>2.1</v>
      </c>
      <c r="I29" s="705">
        <f t="shared" si="5"/>
        <v>-1.2</v>
      </c>
      <c r="J29" s="705">
        <f t="shared" si="6"/>
        <v>-7.9</v>
      </c>
      <c r="K29" s="443" t="s">
        <v>53</v>
      </c>
      <c r="L29"/>
      <c r="M29"/>
      <c r="N29"/>
      <c r="O29"/>
      <c r="P29"/>
    </row>
    <row r="30" spans="1:16" s="310" customFormat="1" ht="21">
      <c r="A30" s="488" t="s">
        <v>87</v>
      </c>
      <c r="B30" s="491">
        <v>1.4</v>
      </c>
      <c r="C30" s="492">
        <v>-1.3</v>
      </c>
      <c r="D30" s="492">
        <v>1.1000000000000001</v>
      </c>
      <c r="E30"/>
      <c r="F30" s="158"/>
      <c r="G30"/>
      <c r="H30" s="705">
        <f t="shared" si="4"/>
        <v>1.4</v>
      </c>
      <c r="I30" s="705">
        <f t="shared" si="5"/>
        <v>-1.3</v>
      </c>
      <c r="J30" s="705">
        <f t="shared" si="6"/>
        <v>1.1000000000000001</v>
      </c>
      <c r="K30" s="443" t="s">
        <v>54</v>
      </c>
      <c r="L30"/>
      <c r="M30"/>
      <c r="N30"/>
      <c r="O30"/>
      <c r="P30"/>
    </row>
    <row r="31" spans="1:16" ht="21">
      <c r="A31" s="488" t="s">
        <v>335</v>
      </c>
      <c r="B31" s="491">
        <v>7.8</v>
      </c>
      <c r="C31" s="492">
        <v>9.5</v>
      </c>
      <c r="D31" s="492">
        <v>-28.6</v>
      </c>
      <c r="F31" s="158"/>
      <c r="H31" s="705">
        <f t="shared" si="4"/>
        <v>7.8</v>
      </c>
      <c r="I31" s="705">
        <f t="shared" si="5"/>
        <v>9.5</v>
      </c>
      <c r="J31" s="705">
        <f t="shared" si="6"/>
        <v>-28.6</v>
      </c>
      <c r="K31" s="443" t="s">
        <v>94</v>
      </c>
    </row>
    <row r="32" spans="1:16" ht="21">
      <c r="A32" s="488" t="s">
        <v>336</v>
      </c>
      <c r="B32" s="491">
        <v>2.8</v>
      </c>
      <c r="C32" s="492">
        <v>-5.8</v>
      </c>
      <c r="D32" s="492">
        <v>0.5</v>
      </c>
      <c r="H32" s="705">
        <f t="shared" si="4"/>
        <v>2.8</v>
      </c>
      <c r="I32" s="705">
        <f t="shared" si="5"/>
        <v>-5.8</v>
      </c>
      <c r="J32" s="705">
        <f t="shared" si="6"/>
        <v>0.5</v>
      </c>
      <c r="K32" s="443" t="s">
        <v>95</v>
      </c>
    </row>
    <row r="33" spans="1:11" ht="21">
      <c r="A33" s="488" t="s">
        <v>90</v>
      </c>
      <c r="B33" s="861">
        <v>-0.6</v>
      </c>
      <c r="C33" s="492">
        <v>0.9</v>
      </c>
      <c r="D33" s="492">
        <v>7.5</v>
      </c>
      <c r="H33" s="705">
        <f t="shared" si="4"/>
        <v>-0.6</v>
      </c>
      <c r="I33" s="705">
        <f t="shared" si="5"/>
        <v>0.9</v>
      </c>
      <c r="J33" s="705">
        <f t="shared" si="6"/>
        <v>7.5</v>
      </c>
      <c r="K33" s="444" t="s">
        <v>32</v>
      </c>
    </row>
    <row r="34" spans="1:11" ht="25.5">
      <c r="A34" s="489" t="s">
        <v>337</v>
      </c>
      <c r="B34" s="702">
        <v>-1.2</v>
      </c>
      <c r="C34" s="487">
        <v>29.6</v>
      </c>
      <c r="D34" s="487">
        <v>-61.9</v>
      </c>
      <c r="H34" s="706">
        <f t="shared" si="4"/>
        <v>-1.2</v>
      </c>
      <c r="I34" s="704">
        <f t="shared" si="5"/>
        <v>29.6</v>
      </c>
      <c r="J34" s="704">
        <f t="shared" si="6"/>
        <v>-61.9</v>
      </c>
      <c r="K34" s="447" t="s">
        <v>324</v>
      </c>
    </row>
    <row r="35" spans="1:11" ht="25.5">
      <c r="A35" s="489" t="s">
        <v>158</v>
      </c>
      <c r="B35" s="1127">
        <v>0.7</v>
      </c>
      <c r="C35" s="487">
        <v>4.7</v>
      </c>
      <c r="D35" s="487">
        <v>-7.8</v>
      </c>
      <c r="H35" s="703">
        <f t="shared" si="4"/>
        <v>0.7</v>
      </c>
      <c r="I35" s="704">
        <f t="shared" si="5"/>
        <v>4.7</v>
      </c>
      <c r="J35" s="704">
        <f t="shared" si="6"/>
        <v>-7.8</v>
      </c>
      <c r="K35" s="447" t="s">
        <v>153</v>
      </c>
    </row>
    <row r="36" spans="1:11" ht="25.5">
      <c r="A36" s="490" t="s">
        <v>149</v>
      </c>
      <c r="B36" s="709">
        <v>2.2999999999999998</v>
      </c>
      <c r="C36" s="710">
        <v>1</v>
      </c>
      <c r="D36" s="493">
        <v>-4.5</v>
      </c>
      <c r="H36" s="708">
        <f t="shared" si="4"/>
        <v>2.2999999999999998</v>
      </c>
      <c r="I36" s="711">
        <f t="shared" si="5"/>
        <v>1</v>
      </c>
      <c r="J36" s="707">
        <f t="shared" si="6"/>
        <v>-4.5</v>
      </c>
      <c r="K36" s="478" t="s">
        <v>150</v>
      </c>
    </row>
    <row r="38" spans="1:11" ht="15" customHeight="1"/>
    <row r="39" spans="1:11" ht="15" customHeight="1"/>
    <row r="40" spans="1:11" ht="15" customHeight="1"/>
    <row r="45" spans="1:11">
      <c r="B45" s="696"/>
    </row>
    <row r="46" spans="1:11">
      <c r="B46" s="696"/>
    </row>
    <row r="47" spans="1:11">
      <c r="B47" s="696"/>
    </row>
    <row r="48" spans="1:11">
      <c r="B48" s="697"/>
    </row>
    <row r="49" spans="2:2">
      <c r="B49" s="696"/>
    </row>
    <row r="50" spans="2:2">
      <c r="B50" s="698"/>
    </row>
    <row r="51" spans="2:2">
      <c r="B51" s="697"/>
    </row>
    <row r="52" spans="2:2">
      <c r="B52" s="696"/>
    </row>
    <row r="53" spans="2:2">
      <c r="B53" s="696"/>
    </row>
    <row r="54" spans="2:2">
      <c r="B54" s="696"/>
    </row>
    <row r="55" spans="2:2">
      <c r="B55" s="696"/>
    </row>
    <row r="56" spans="2:2">
      <c r="B56" s="696"/>
    </row>
    <row r="57" spans="2:2">
      <c r="B57" s="699"/>
    </row>
    <row r="58" spans="2:2">
      <c r="B58" s="696"/>
    </row>
    <row r="59" spans="2:2">
      <c r="B59" s="696"/>
    </row>
    <row r="60" spans="2:2">
      <c r="B60" s="696"/>
    </row>
    <row r="61" spans="2:2">
      <c r="B61" s="696"/>
    </row>
    <row r="62" spans="2:2">
      <c r="B62" s="696"/>
    </row>
    <row r="63" spans="2:2">
      <c r="B63" s="696"/>
    </row>
    <row r="64" spans="2:2">
      <c r="B64" s="696"/>
    </row>
    <row r="65" spans="2:2">
      <c r="B65" s="696"/>
    </row>
    <row r="66" spans="2:2">
      <c r="B66" s="696"/>
    </row>
    <row r="67" spans="2:2">
      <c r="B67" s="696"/>
    </row>
    <row r="68" spans="2:2">
      <c r="B68" s="696"/>
    </row>
    <row r="69" spans="2:2">
      <c r="B69" s="697"/>
    </row>
    <row r="70" spans="2:2">
      <c r="B70" s="697"/>
    </row>
    <row r="71" spans="2:2">
      <c r="B71" s="696"/>
    </row>
    <row r="72" spans="2:2">
      <c r="B72" s="696"/>
    </row>
    <row r="73" spans="2:2">
      <c r="B73" s="696"/>
    </row>
    <row r="74" spans="2:2">
      <c r="B74" s="696"/>
    </row>
    <row r="75" spans="2:2">
      <c r="B75" s="696"/>
    </row>
    <row r="76" spans="2:2">
      <c r="B76" s="696"/>
    </row>
    <row r="77" spans="2:2">
      <c r="B77" s="698"/>
    </row>
    <row r="78" spans="2:2">
      <c r="B78" s="696"/>
    </row>
    <row r="79" spans="2:2">
      <c r="B79" s="696"/>
    </row>
    <row r="80" spans="2:2">
      <c r="B80" s="696"/>
    </row>
    <row r="81" spans="2:2">
      <c r="B81" s="699"/>
    </row>
    <row r="82" spans="2:2">
      <c r="B82" s="696"/>
    </row>
    <row r="83" spans="2:2">
      <c r="B83" s="699"/>
    </row>
    <row r="84" spans="2:2">
      <c r="B84" s="697"/>
    </row>
    <row r="85" spans="2:2">
      <c r="B85" s="696"/>
    </row>
    <row r="86" spans="2:2">
      <c r="B86" s="696"/>
    </row>
  </sheetData>
  <mergeCells count="4">
    <mergeCell ref="H24:K24"/>
    <mergeCell ref="H4:K4"/>
    <mergeCell ref="H25:K25"/>
    <mergeCell ref="A25:D25"/>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sheetPr>
    <tabColor rgb="FF92D050"/>
  </sheetPr>
  <dimension ref="A2:O62"/>
  <sheetViews>
    <sheetView workbookViewId="0">
      <selection activeCell="C59" sqref="C59"/>
    </sheetView>
  </sheetViews>
  <sheetFormatPr baseColWidth="10" defaultRowHeight="15"/>
  <cols>
    <col min="1" max="1" width="71.7109375" customWidth="1"/>
    <col min="2" max="2" width="31.5703125" customWidth="1"/>
    <col min="3" max="3" width="26.5703125" customWidth="1"/>
  </cols>
  <sheetData>
    <row r="2" spans="1:15" ht="29.25" customHeight="1">
      <c r="A2" s="1091" t="s">
        <v>392</v>
      </c>
      <c r="B2" s="1091"/>
      <c r="C2" s="1091"/>
    </row>
    <row r="3" spans="1:15" ht="14.25" customHeight="1" thickBot="1">
      <c r="A3" s="112"/>
      <c r="B3" s="112"/>
      <c r="C3" s="112"/>
    </row>
    <row r="4" spans="1:15" ht="60" customHeight="1" thickBot="1">
      <c r="A4" s="1092" t="s">
        <v>228</v>
      </c>
      <c r="B4" s="1093"/>
      <c r="C4" s="173" t="s">
        <v>189</v>
      </c>
    </row>
    <row r="5" spans="1:15" ht="18.75" thickTop="1">
      <c r="A5" s="174" t="s">
        <v>191</v>
      </c>
      <c r="B5" s="200" t="s">
        <v>190</v>
      </c>
      <c r="C5" s="175">
        <v>68</v>
      </c>
    </row>
    <row r="6" spans="1:15" ht="18">
      <c r="A6" s="176" t="s">
        <v>192</v>
      </c>
      <c r="B6" s="201" t="s">
        <v>27</v>
      </c>
      <c r="C6" s="177">
        <v>59</v>
      </c>
    </row>
    <row r="7" spans="1:15" ht="18">
      <c r="A7" s="176" t="s">
        <v>193</v>
      </c>
      <c r="B7" s="201" t="s">
        <v>25</v>
      </c>
      <c r="C7" s="177">
        <v>429</v>
      </c>
    </row>
    <row r="8" spans="1:15" ht="18">
      <c r="A8" s="174" t="s">
        <v>194</v>
      </c>
      <c r="B8" s="202" t="s">
        <v>24</v>
      </c>
      <c r="C8" s="175">
        <v>95</v>
      </c>
    </row>
    <row r="9" spans="1:15" ht="18">
      <c r="A9" s="176" t="s">
        <v>195</v>
      </c>
      <c r="B9" s="201" t="s">
        <v>28</v>
      </c>
      <c r="C9" s="177">
        <v>9</v>
      </c>
    </row>
    <row r="10" spans="1:15" ht="18">
      <c r="A10" s="176" t="s">
        <v>196</v>
      </c>
      <c r="B10" s="201" t="s">
        <v>22</v>
      </c>
      <c r="C10" s="177">
        <v>143</v>
      </c>
    </row>
    <row r="11" spans="1:15" ht="18">
      <c r="A11" s="176" t="s">
        <v>197</v>
      </c>
      <c r="B11" s="201" t="s">
        <v>26</v>
      </c>
      <c r="C11" s="177">
        <v>303</v>
      </c>
    </row>
    <row r="12" spans="1:15" ht="18">
      <c r="A12" s="178" t="s">
        <v>199</v>
      </c>
      <c r="B12" s="179" t="s">
        <v>198</v>
      </c>
      <c r="C12" s="199">
        <v>31</v>
      </c>
    </row>
    <row r="13" spans="1:15" ht="18.75" thickBot="1">
      <c r="A13" s="176" t="s">
        <v>201</v>
      </c>
      <c r="B13" s="201" t="s">
        <v>200</v>
      </c>
      <c r="C13" s="177">
        <v>52</v>
      </c>
    </row>
    <row r="14" spans="1:15" ht="19.5" thickTop="1" thickBot="1">
      <c r="A14" s="180" t="s">
        <v>203</v>
      </c>
      <c r="B14" s="203" t="s">
        <v>202</v>
      </c>
      <c r="C14" s="181">
        <v>709</v>
      </c>
      <c r="F14" s="203" t="s">
        <v>202</v>
      </c>
      <c r="G14" s="201" t="s">
        <v>25</v>
      </c>
      <c r="H14" s="201" t="s">
        <v>26</v>
      </c>
      <c r="I14" s="201" t="s">
        <v>22</v>
      </c>
      <c r="J14" s="202" t="s">
        <v>24</v>
      </c>
      <c r="K14" s="200" t="s">
        <v>190</v>
      </c>
      <c r="L14" s="201" t="s">
        <v>27</v>
      </c>
      <c r="M14" s="201" t="s">
        <v>200</v>
      </c>
      <c r="N14" s="179" t="s">
        <v>198</v>
      </c>
      <c r="O14" s="201" t="s">
        <v>28</v>
      </c>
    </row>
    <row r="15" spans="1:15" ht="21.75" thickTop="1" thickBot="1">
      <c r="A15" s="1094" t="s">
        <v>58</v>
      </c>
      <c r="B15" s="1095"/>
      <c r="C15" s="521">
        <f>SUM(C5:C14)</f>
        <v>1898</v>
      </c>
      <c r="F15">
        <v>709</v>
      </c>
      <c r="G15">
        <v>429</v>
      </c>
      <c r="H15">
        <v>303</v>
      </c>
      <c r="I15">
        <v>143</v>
      </c>
      <c r="J15">
        <v>95</v>
      </c>
      <c r="K15">
        <v>68</v>
      </c>
      <c r="L15">
        <v>59</v>
      </c>
      <c r="M15">
        <v>52</v>
      </c>
      <c r="N15">
        <v>31</v>
      </c>
      <c r="O15">
        <v>9</v>
      </c>
    </row>
    <row r="16" spans="1:15" ht="18">
      <c r="A16" s="112"/>
      <c r="B16" s="112"/>
      <c r="C16" s="112"/>
    </row>
    <row r="17" spans="1:3" ht="18">
      <c r="A17" s="172"/>
      <c r="B17" s="172"/>
      <c r="C17" s="172"/>
    </row>
    <row r="18" spans="1:3" ht="18">
      <c r="A18" s="172"/>
      <c r="B18" s="172"/>
      <c r="C18" s="172"/>
    </row>
    <row r="19" spans="1:3" ht="18">
      <c r="A19" s="172"/>
      <c r="B19" s="172"/>
      <c r="C19" s="172"/>
    </row>
    <row r="20" spans="1:3" ht="18">
      <c r="A20" s="172"/>
      <c r="B20" s="172"/>
      <c r="C20" s="172"/>
    </row>
    <row r="21" spans="1:3" ht="18">
      <c r="A21" s="172"/>
      <c r="B21" s="172"/>
      <c r="C21" s="172"/>
    </row>
    <row r="22" spans="1:3" ht="18">
      <c r="A22" s="172"/>
      <c r="B22" s="172"/>
      <c r="C22" s="172"/>
    </row>
    <row r="23" spans="1:3" ht="18">
      <c r="A23" s="172"/>
      <c r="B23" s="172"/>
      <c r="C23" s="172"/>
    </row>
    <row r="24" spans="1:3" ht="18">
      <c r="A24" s="172"/>
      <c r="B24" s="172"/>
      <c r="C24" s="172"/>
    </row>
    <row r="25" spans="1:3" ht="18">
      <c r="A25" s="172"/>
      <c r="B25" s="172"/>
      <c r="C25" s="172"/>
    </row>
    <row r="26" spans="1:3" ht="18">
      <c r="A26" s="172"/>
      <c r="B26" s="172"/>
      <c r="C26" s="172"/>
    </row>
    <row r="31" spans="1:3" ht="20.25">
      <c r="A31" s="1096" t="s">
        <v>204</v>
      </c>
      <c r="B31" s="1096"/>
    </row>
    <row r="32" spans="1:3" ht="15.75" thickBot="1">
      <c r="B32" s="1"/>
    </row>
    <row r="33" spans="1:2" ht="41.25" thickBot="1">
      <c r="A33" s="182" t="s">
        <v>205</v>
      </c>
      <c r="B33" s="183" t="s">
        <v>206</v>
      </c>
    </row>
    <row r="34" spans="1:2" ht="18.75" thickBot="1">
      <c r="A34" s="184" t="s">
        <v>207</v>
      </c>
      <c r="B34" s="185">
        <v>1385</v>
      </c>
    </row>
    <row r="35" spans="1:2" ht="18.75" thickBot="1">
      <c r="A35" s="184" t="s">
        <v>208</v>
      </c>
      <c r="B35" s="185">
        <v>161</v>
      </c>
    </row>
    <row r="36" spans="1:2" ht="18.75" thickBot="1">
      <c r="A36" s="184" t="s">
        <v>209</v>
      </c>
      <c r="B36" s="185">
        <v>91</v>
      </c>
    </row>
    <row r="37" spans="1:2" ht="18.75" thickBot="1">
      <c r="A37" s="184" t="s">
        <v>210</v>
      </c>
      <c r="B37" s="185">
        <v>25</v>
      </c>
    </row>
    <row r="38" spans="1:2" ht="18.75" thickBot="1">
      <c r="A38" s="184" t="s">
        <v>211</v>
      </c>
      <c r="B38" s="185">
        <v>18</v>
      </c>
    </row>
    <row r="39" spans="1:2" ht="18.75" thickBot="1">
      <c r="A39" s="184" t="s">
        <v>212</v>
      </c>
      <c r="B39" s="186">
        <v>6</v>
      </c>
    </row>
    <row r="40" spans="1:2" ht="20.25">
      <c r="A40" s="187" t="s">
        <v>213</v>
      </c>
      <c r="B40" s="188">
        <f>SUM(B34:B39)</f>
        <v>1686</v>
      </c>
    </row>
    <row r="41" spans="1:2" ht="18.75" thickBot="1">
      <c r="A41" s="184" t="s">
        <v>214</v>
      </c>
      <c r="B41" s="185">
        <v>172</v>
      </c>
    </row>
    <row r="42" spans="1:2" ht="18.75" thickBot="1">
      <c r="A42" s="184" t="s">
        <v>215</v>
      </c>
      <c r="B42" s="185">
        <v>74</v>
      </c>
    </row>
    <row r="43" spans="1:2" ht="18.75" thickBot="1">
      <c r="A43" s="184" t="s">
        <v>216</v>
      </c>
      <c r="B43" s="185">
        <v>101</v>
      </c>
    </row>
    <row r="44" spans="1:2" ht="18.75" thickBot="1">
      <c r="A44" s="184" t="s">
        <v>217</v>
      </c>
      <c r="B44" s="189">
        <v>281</v>
      </c>
    </row>
    <row r="45" spans="1:2" ht="18.75" thickBot="1">
      <c r="A45" s="184" t="s">
        <v>218</v>
      </c>
      <c r="B45" s="185">
        <v>20</v>
      </c>
    </row>
    <row r="46" spans="1:2" ht="18.75" thickBot="1">
      <c r="A46" s="184" t="s">
        <v>219</v>
      </c>
      <c r="B46" s="185">
        <v>6</v>
      </c>
    </row>
    <row r="47" spans="1:2" ht="18.75" thickBot="1">
      <c r="A47" s="184" t="s">
        <v>220</v>
      </c>
      <c r="B47" s="185">
        <v>3</v>
      </c>
    </row>
    <row r="48" spans="1:2" ht="18.75" thickBot="1">
      <c r="A48" s="184" t="s">
        <v>221</v>
      </c>
      <c r="B48" s="190">
        <v>27</v>
      </c>
    </row>
    <row r="49" spans="1:4" ht="18.75" thickBot="1">
      <c r="A49" s="184" t="s">
        <v>222</v>
      </c>
      <c r="B49" s="190">
        <v>5</v>
      </c>
    </row>
    <row r="50" spans="1:4" ht="20.25">
      <c r="A50" s="191" t="s">
        <v>223</v>
      </c>
      <c r="B50" s="192">
        <f>SUM(B41:B49)</f>
        <v>689</v>
      </c>
    </row>
    <row r="51" spans="1:4" ht="18.75" thickBot="1">
      <c r="A51" s="184" t="s">
        <v>224</v>
      </c>
      <c r="B51" s="185">
        <v>71</v>
      </c>
    </row>
    <row r="52" spans="1:4" ht="18.75" thickBot="1">
      <c r="A52" s="184" t="s">
        <v>225</v>
      </c>
      <c r="B52" s="185">
        <v>7</v>
      </c>
    </row>
    <row r="53" spans="1:4" ht="18.75" thickBot="1">
      <c r="A53" s="184" t="s">
        <v>224</v>
      </c>
      <c r="B53" s="190">
        <v>6</v>
      </c>
    </row>
    <row r="54" spans="1:4" ht="21" thickBot="1">
      <c r="A54" s="193" t="s">
        <v>226</v>
      </c>
      <c r="B54" s="194">
        <f>SUM(B51:B53)</f>
        <v>84</v>
      </c>
    </row>
    <row r="55" spans="1:4" ht="11.25" customHeight="1" thickBot="1">
      <c r="A55" s="195"/>
      <c r="B55" s="196"/>
    </row>
    <row r="56" spans="1:4" ht="21" thickBot="1">
      <c r="A56" s="197" t="s">
        <v>227</v>
      </c>
      <c r="B56" s="198">
        <f>B54+B50+B40</f>
        <v>2459</v>
      </c>
    </row>
    <row r="57" spans="1:4" ht="15" customHeight="1">
      <c r="A57" s="1097" t="s">
        <v>345</v>
      </c>
      <c r="B57" s="1097"/>
    </row>
    <row r="58" spans="1:4" ht="24" customHeight="1">
      <c r="A58" s="1090" t="s">
        <v>393</v>
      </c>
      <c r="B58" s="1090"/>
      <c r="C58" s="523"/>
      <c r="D58" s="523"/>
    </row>
    <row r="60" spans="1:4">
      <c r="A60" s="522"/>
    </row>
    <row r="62" spans="1:4">
      <c r="A62" s="107"/>
    </row>
  </sheetData>
  <mergeCells count="6">
    <mergeCell ref="A58:B58"/>
    <mergeCell ref="A2:C2"/>
    <mergeCell ref="A4:B4"/>
    <mergeCell ref="A15:B15"/>
    <mergeCell ref="A31:B31"/>
    <mergeCell ref="A57:B57"/>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sheetPr>
    <tabColor rgb="FFC00000"/>
  </sheetPr>
  <dimension ref="A3:J23"/>
  <sheetViews>
    <sheetView workbookViewId="0">
      <selection activeCell="C15" sqref="C15"/>
    </sheetView>
  </sheetViews>
  <sheetFormatPr baseColWidth="10" defaultRowHeight="15"/>
  <cols>
    <col min="1" max="1" width="47.7109375" customWidth="1"/>
    <col min="2" max="4" width="18.42578125" customWidth="1"/>
    <col min="7" max="7" width="25.7109375" customWidth="1"/>
    <col min="8" max="9" width="16.7109375" customWidth="1"/>
    <col min="10" max="10" width="40.140625" customWidth="1"/>
  </cols>
  <sheetData>
    <row r="3" spans="1:10" ht="21">
      <c r="A3" s="1098" t="s">
        <v>145</v>
      </c>
      <c r="B3" s="1098"/>
      <c r="C3" s="1098"/>
      <c r="D3" s="1098"/>
      <c r="G3" s="1100" t="s">
        <v>131</v>
      </c>
      <c r="H3" s="1100"/>
      <c r="I3" s="1100"/>
      <c r="J3" s="1100"/>
    </row>
    <row r="4" spans="1:10" ht="21.75" thickBot="1">
      <c r="A4" s="1099"/>
      <c r="B4" s="1099"/>
      <c r="C4" s="1099"/>
      <c r="D4" s="1099"/>
      <c r="G4" s="1101" t="s">
        <v>458</v>
      </c>
      <c r="H4" s="1101"/>
      <c r="I4" s="1101"/>
      <c r="J4" s="1101"/>
    </row>
    <row r="5" spans="1:10" ht="21.75" thickTop="1">
      <c r="A5" s="64"/>
      <c r="B5" s="65" t="s">
        <v>373</v>
      </c>
      <c r="C5" s="65" t="s">
        <v>374</v>
      </c>
      <c r="D5" s="95" t="s">
        <v>142</v>
      </c>
      <c r="G5" s="78" t="s">
        <v>97</v>
      </c>
      <c r="H5" s="77" t="s">
        <v>92</v>
      </c>
      <c r="I5" s="77" t="s">
        <v>93</v>
      </c>
      <c r="J5" s="78"/>
    </row>
    <row r="6" spans="1:10" ht="18.75">
      <c r="A6" s="66" t="s">
        <v>121</v>
      </c>
      <c r="B6" s="67"/>
      <c r="C6" s="67"/>
      <c r="D6" s="68"/>
      <c r="G6" s="79"/>
      <c r="H6" s="79"/>
      <c r="I6" s="79"/>
      <c r="J6" s="79" t="s">
        <v>132</v>
      </c>
    </row>
    <row r="7" spans="1:10" ht="16.5">
      <c r="A7" s="69" t="s">
        <v>122</v>
      </c>
      <c r="B7" s="919">
        <v>362</v>
      </c>
      <c r="C7" s="919">
        <v>354</v>
      </c>
      <c r="D7" s="305">
        <f>C7/B7-1</f>
        <v>-2.2099447513812209E-2</v>
      </c>
      <c r="E7" s="94"/>
      <c r="G7" s="306">
        <f>D7</f>
        <v>-2.2099447513812209E-2</v>
      </c>
      <c r="H7" s="70">
        <f>C7</f>
        <v>354</v>
      </c>
      <c r="I7" s="70">
        <f>B7</f>
        <v>362</v>
      </c>
      <c r="J7" s="309" t="s">
        <v>133</v>
      </c>
    </row>
    <row r="8" spans="1:10" ht="16.5">
      <c r="A8" s="69" t="s">
        <v>123</v>
      </c>
      <c r="B8" s="919">
        <v>243</v>
      </c>
      <c r="C8" s="919">
        <v>305</v>
      </c>
      <c r="D8" s="96">
        <f>C8/B8-1</f>
        <v>0.25514403292181065</v>
      </c>
      <c r="E8" s="94"/>
      <c r="G8" s="97">
        <f>D8</f>
        <v>0.25514403292181065</v>
      </c>
      <c r="H8" s="70">
        <f>C8</f>
        <v>305</v>
      </c>
      <c r="I8" s="70">
        <f>B8</f>
        <v>243</v>
      </c>
      <c r="J8" s="80" t="s">
        <v>134</v>
      </c>
    </row>
    <row r="9" spans="1:10" ht="16.5">
      <c r="A9" s="69" t="s">
        <v>124</v>
      </c>
      <c r="B9" s="919">
        <v>386.04</v>
      </c>
      <c r="C9" s="919">
        <v>595.96799999999996</v>
      </c>
      <c r="D9" s="96">
        <f>C9/B9-1</f>
        <v>0.54379857009636279</v>
      </c>
      <c r="E9" s="94"/>
      <c r="G9" s="97">
        <f>D9</f>
        <v>0.54379857009636279</v>
      </c>
      <c r="H9" s="307">
        <f>C9</f>
        <v>595.96799999999996</v>
      </c>
      <c r="I9" s="307">
        <f>B9</f>
        <v>386.04</v>
      </c>
      <c r="J9" s="80" t="s">
        <v>135</v>
      </c>
    </row>
    <row r="10" spans="1:10" ht="16.5">
      <c r="A10" s="69" t="s">
        <v>125</v>
      </c>
      <c r="B10" s="919">
        <v>55.588999999999999</v>
      </c>
      <c r="C10" s="919">
        <v>82.849000000000004</v>
      </c>
      <c r="D10" s="96">
        <f>C10/B10-1</f>
        <v>0.49038478835740884</v>
      </c>
      <c r="E10" s="94"/>
      <c r="G10" s="97">
        <f>D10</f>
        <v>0.49038478835740884</v>
      </c>
      <c r="H10" s="307">
        <f>C10</f>
        <v>82.849000000000004</v>
      </c>
      <c r="I10" s="307">
        <f>B10</f>
        <v>55.588999999999999</v>
      </c>
      <c r="J10" s="80" t="s">
        <v>136</v>
      </c>
    </row>
    <row r="11" spans="1:10" ht="16.5">
      <c r="A11" s="69" t="s">
        <v>143</v>
      </c>
      <c r="B11" s="919">
        <v>20.2</v>
      </c>
      <c r="C11" s="919">
        <v>32.299999999999997</v>
      </c>
      <c r="D11" s="96">
        <f>C11/B11-1</f>
        <v>0.59900990099009888</v>
      </c>
      <c r="E11" s="94"/>
      <c r="G11" s="97">
        <f>D11</f>
        <v>0.59900990099009888</v>
      </c>
      <c r="H11" s="70">
        <f>C11</f>
        <v>32.299999999999997</v>
      </c>
      <c r="I11" s="70">
        <f>B11</f>
        <v>20.2</v>
      </c>
      <c r="J11" s="80" t="s">
        <v>144</v>
      </c>
    </row>
    <row r="12" spans="1:10" ht="16.5">
      <c r="A12" s="71"/>
      <c r="B12" s="480"/>
      <c r="C12" s="480"/>
      <c r="D12" s="72"/>
      <c r="E12" s="94"/>
      <c r="G12" s="72"/>
      <c r="H12" s="72"/>
      <c r="I12" s="72"/>
      <c r="J12" s="81"/>
    </row>
    <row r="13" spans="1:10" ht="18.75">
      <c r="A13" s="66" t="s">
        <v>126</v>
      </c>
      <c r="B13" s="73"/>
      <c r="C13" s="73"/>
      <c r="D13" s="74"/>
      <c r="E13" s="94"/>
      <c r="G13" s="74"/>
      <c r="H13" s="73"/>
      <c r="I13" s="73"/>
      <c r="J13" s="79" t="s">
        <v>137</v>
      </c>
    </row>
    <row r="14" spans="1:10" ht="16.5">
      <c r="A14" s="69" t="s">
        <v>127</v>
      </c>
      <c r="B14" s="919">
        <v>515</v>
      </c>
      <c r="C14" s="919">
        <v>534</v>
      </c>
      <c r="D14" s="96">
        <f>C14/B14-1</f>
        <v>3.689320388349504E-2</v>
      </c>
      <c r="E14" s="94"/>
      <c r="G14" s="97">
        <f>D14</f>
        <v>3.689320388349504E-2</v>
      </c>
      <c r="H14" s="70">
        <f>C14</f>
        <v>534</v>
      </c>
      <c r="I14" s="70">
        <f>B14</f>
        <v>515</v>
      </c>
      <c r="J14" s="80" t="s">
        <v>134</v>
      </c>
    </row>
    <row r="15" spans="1:10" ht="16.5">
      <c r="A15" s="69" t="s">
        <v>124</v>
      </c>
      <c r="B15" s="919">
        <v>25.623000000000001</v>
      </c>
      <c r="C15" s="919">
        <v>25.832000000000001</v>
      </c>
      <c r="D15" s="96">
        <f>C15/B15-1</f>
        <v>8.1567341841313201E-3</v>
      </c>
      <c r="E15" s="94"/>
      <c r="G15" s="97">
        <f>D15</f>
        <v>8.1567341841313201E-3</v>
      </c>
      <c r="H15" s="940">
        <f>C15</f>
        <v>25.832000000000001</v>
      </c>
      <c r="I15" s="940">
        <f>B15</f>
        <v>25.623000000000001</v>
      </c>
      <c r="J15" s="80" t="s">
        <v>135</v>
      </c>
    </row>
    <row r="16" spans="1:10" ht="16.5">
      <c r="A16" s="69" t="s">
        <v>125</v>
      </c>
      <c r="B16" s="919">
        <v>10.951000000000001</v>
      </c>
      <c r="C16" s="919">
        <v>10.281000000000001</v>
      </c>
      <c r="D16" s="305">
        <f>C16/B16-1</f>
        <v>-6.1181627248653059E-2</v>
      </c>
      <c r="E16" s="94"/>
      <c r="G16" s="306">
        <f>D16</f>
        <v>-6.1181627248653059E-2</v>
      </c>
      <c r="H16" s="307">
        <f>C16</f>
        <v>10.281000000000001</v>
      </c>
      <c r="I16" s="307">
        <f>B16</f>
        <v>10.951000000000001</v>
      </c>
      <c r="J16" s="80" t="s">
        <v>136</v>
      </c>
    </row>
    <row r="17" spans="1:10" ht="16.5">
      <c r="A17" s="69" t="s">
        <v>143</v>
      </c>
      <c r="B17" s="302">
        <v>4.5</v>
      </c>
      <c r="C17" s="302">
        <v>4.8</v>
      </c>
      <c r="D17" s="96">
        <f>C17/B17-1</f>
        <v>6.6666666666666652E-2</v>
      </c>
      <c r="E17" s="94"/>
      <c r="G17" s="97">
        <f>D17</f>
        <v>6.6666666666666652E-2</v>
      </c>
      <c r="H17" s="307">
        <f>C17</f>
        <v>4.8</v>
      </c>
      <c r="I17" s="307">
        <f>B17</f>
        <v>4.5</v>
      </c>
      <c r="J17" s="80" t="s">
        <v>144</v>
      </c>
    </row>
    <row r="18" spans="1:10" ht="16.5">
      <c r="A18" s="71"/>
      <c r="B18" s="72"/>
      <c r="C18" s="72"/>
      <c r="D18" s="72"/>
      <c r="E18" s="94"/>
      <c r="G18" s="72"/>
      <c r="H18" s="72"/>
      <c r="I18" s="72"/>
      <c r="J18" s="82"/>
    </row>
    <row r="19" spans="1:10" ht="18.75">
      <c r="A19" s="75" t="s">
        <v>128</v>
      </c>
      <c r="B19" s="73"/>
      <c r="C19" s="73"/>
      <c r="D19" s="74"/>
      <c r="E19" s="94"/>
      <c r="G19" s="74"/>
      <c r="H19" s="73"/>
      <c r="I19" s="73"/>
      <c r="J19" s="79" t="s">
        <v>138</v>
      </c>
    </row>
    <row r="20" spans="1:10" ht="16.5">
      <c r="A20" s="76" t="s">
        <v>129</v>
      </c>
      <c r="B20" s="303">
        <v>19</v>
      </c>
      <c r="C20" s="304">
        <v>25</v>
      </c>
      <c r="D20" s="96">
        <f>C20/B20-1</f>
        <v>0.31578947368421062</v>
      </c>
      <c r="E20" s="94"/>
      <c r="G20" s="97">
        <f>D20</f>
        <v>0.31578947368421062</v>
      </c>
      <c r="H20" s="70">
        <f>C20</f>
        <v>25</v>
      </c>
      <c r="I20" s="70">
        <f>B20</f>
        <v>19</v>
      </c>
      <c r="J20" s="80" t="s">
        <v>139</v>
      </c>
    </row>
    <row r="21" spans="1:10" ht="16.5">
      <c r="A21" s="76" t="s">
        <v>127</v>
      </c>
      <c r="B21" s="303">
        <v>7</v>
      </c>
      <c r="C21" s="304">
        <v>11</v>
      </c>
      <c r="D21" s="96">
        <f>C21/B21-1</f>
        <v>0.5714285714285714</v>
      </c>
      <c r="E21" s="94"/>
      <c r="G21" s="97">
        <f>D21</f>
        <v>0.5714285714285714</v>
      </c>
      <c r="H21" s="70">
        <f>C21</f>
        <v>11</v>
      </c>
      <c r="I21" s="70">
        <f>B21</f>
        <v>7</v>
      </c>
      <c r="J21" s="80" t="s">
        <v>134</v>
      </c>
    </row>
    <row r="22" spans="1:10" ht="16.5">
      <c r="A22" s="69" t="s">
        <v>130</v>
      </c>
      <c r="B22" s="303">
        <v>1.2</v>
      </c>
      <c r="C22" s="303">
        <v>2</v>
      </c>
      <c r="D22" s="96">
        <f>C22/B22-1</f>
        <v>0.66666666666666674</v>
      </c>
      <c r="E22" s="94"/>
      <c r="G22" s="97">
        <f>D22</f>
        <v>0.66666666666666674</v>
      </c>
      <c r="H22" s="70">
        <f>C22</f>
        <v>2</v>
      </c>
      <c r="I22" s="70">
        <f>B22</f>
        <v>1.2</v>
      </c>
      <c r="J22" s="80" t="s">
        <v>140</v>
      </c>
    </row>
    <row r="23" spans="1:10" ht="16.5">
      <c r="A23" s="71"/>
      <c r="B23" s="72"/>
      <c r="C23" s="72"/>
      <c r="D23" s="72"/>
      <c r="G23" s="83"/>
      <c r="H23" s="83"/>
      <c r="I23" s="83"/>
      <c r="J23" s="82"/>
    </row>
  </sheetData>
  <mergeCells count="3">
    <mergeCell ref="A3:D4"/>
    <mergeCell ref="G3:J3"/>
    <mergeCell ref="G4:J4"/>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16</vt:i4>
      </vt:variant>
      <vt:variant>
        <vt:lpstr>Plages nommées</vt:lpstr>
      </vt:variant>
      <vt:variant>
        <vt:i4>1</vt:i4>
      </vt:variant>
    </vt:vector>
  </HeadingPairs>
  <TitlesOfParts>
    <vt:vector size="17" baseType="lpstr">
      <vt:lpstr>energie</vt:lpstr>
      <vt:lpstr>Mines</vt:lpstr>
      <vt:lpstr>ZDR</vt:lpstr>
      <vt:lpstr>investissements (APII)</vt:lpstr>
      <vt:lpstr>balance commerciale</vt:lpstr>
      <vt:lpstr>EX+Impt</vt:lpstr>
      <vt:lpstr>IPI</vt:lpstr>
      <vt:lpstr>qualité</vt:lpstr>
      <vt:lpstr>pmn</vt:lpstr>
      <vt:lpstr>IDE</vt:lpstr>
      <vt:lpstr>pépinières</vt:lpstr>
      <vt:lpstr>centre affaire</vt:lpstr>
      <vt:lpstr>essaimage</vt:lpstr>
      <vt:lpstr>dev-reg -nouv promo</vt:lpstr>
      <vt:lpstr>Feuil1</vt:lpstr>
      <vt:lpstr>Feuil2</vt:lpstr>
      <vt:lpstr>'investissements (APII)'!itemCommentsAnchor</vt:lpstr>
    </vt:vector>
  </TitlesOfParts>
  <Company>mit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jalila fadhlaoui</dc:creator>
  <cp:lastModifiedBy>jalila fadhlaoui</cp:lastModifiedBy>
  <cp:lastPrinted>2013-09-18T14:52:30Z</cp:lastPrinted>
  <dcterms:created xsi:type="dcterms:W3CDTF">2013-06-10T12:33:09Z</dcterms:created>
  <dcterms:modified xsi:type="dcterms:W3CDTF">2013-10-30T13:21:15Z</dcterms:modified>
</cp:coreProperties>
</file>