
<file path=[Content_Types].xml><?xml version="1.0" encoding="utf-8"?>
<Types xmlns="http://schemas.openxmlformats.org/package/2006/content-types">
  <Override PartName="/xl/activeX/activeX2.bin" ContentType="application/vnd.ms-office.activeX"/>
  <Override PartName="/xl/activeX/activeX4.bin" ContentType="application/vnd.ms-office.activeX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activeX/activeX5.xml" ContentType="application/vnd.ms-office.activeX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activeX/activeX5.bin" ContentType="application/vnd.ms-office.activeX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activeX/activeX3.bin" ContentType="application/vnd.ms-office.activeX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776" yWindow="48" windowWidth="11532" windowHeight="7932" activeTab="1"/>
  </bookViews>
  <sheets>
    <sheet name="ZDR" sheetId="9" r:id="rId1"/>
    <sheet name="investissements (APII)" sheetId="2" r:id="rId2"/>
    <sheet name="balance commerciale" sheetId="6" r:id="rId3"/>
    <sheet name="Export" sheetId="20" r:id="rId4"/>
    <sheet name="Import" sheetId="19" state="hidden" r:id="rId5"/>
    <sheet name="importation" sheetId="21" r:id="rId6"/>
    <sheet name="IPI" sheetId="7" r:id="rId7"/>
    <sheet name="IDE" sheetId="10" r:id="rId8"/>
    <sheet name="qualité" sheetId="13" r:id="rId9"/>
    <sheet name="Résultat-pmn" sheetId="8" r:id="rId10"/>
    <sheet name="pépinières" sheetId="11" r:id="rId11"/>
    <sheet name="centre affaire" sheetId="14" r:id="rId12"/>
    <sheet name="essaimage" sheetId="15" r:id="rId13"/>
  </sheets>
  <definedNames>
    <definedName name="itemCommentsAnchor" localSheetId="1">'investissements (APII)'!$G$91</definedName>
  </definedNames>
  <calcPr calcId="125725"/>
  <fileRecoveryPr autoRecover="0"/>
</workbook>
</file>

<file path=xl/calcChain.xml><?xml version="1.0" encoding="utf-8"?>
<calcChain xmlns="http://schemas.openxmlformats.org/spreadsheetml/2006/main">
  <c r="I15" i="7"/>
  <c r="I14"/>
  <c r="I13"/>
  <c r="I8"/>
  <c r="I9"/>
  <c r="I10"/>
  <c r="I11"/>
  <c r="I12"/>
  <c r="I7"/>
  <c r="I6"/>
  <c r="G10" i="8" l="1"/>
  <c r="H10"/>
  <c r="I8" i="10"/>
  <c r="H8"/>
  <c r="G8"/>
  <c r="I7"/>
  <c r="H7"/>
  <c r="G7"/>
  <c r="I5"/>
  <c r="H5"/>
  <c r="G5"/>
  <c r="M14" i="21" l="1"/>
  <c r="M13"/>
  <c r="M12"/>
  <c r="M11"/>
  <c r="M10"/>
  <c r="M9"/>
  <c r="M8"/>
  <c r="M7"/>
  <c r="B6"/>
  <c r="M6" s="1"/>
  <c r="M12" i="20"/>
  <c r="M11"/>
  <c r="M10"/>
  <c r="M9"/>
  <c r="M8"/>
  <c r="M7"/>
  <c r="M6"/>
  <c r="M5"/>
  <c r="B4"/>
  <c r="M4" s="1"/>
  <c r="G16" i="8"/>
  <c r="O10" i="2"/>
  <c r="E34"/>
  <c r="F34"/>
  <c r="H34"/>
  <c r="I34"/>
  <c r="K34"/>
  <c r="L34"/>
  <c r="E35"/>
  <c r="F35"/>
  <c r="H35"/>
  <c r="I35"/>
  <c r="K35"/>
  <c r="L35"/>
  <c r="E36"/>
  <c r="F36"/>
  <c r="H36"/>
  <c r="I36"/>
  <c r="K36"/>
  <c r="L36"/>
  <c r="E37"/>
  <c r="F37"/>
  <c r="H37"/>
  <c r="I37"/>
  <c r="K37"/>
  <c r="L37"/>
  <c r="E38"/>
  <c r="F38"/>
  <c r="H38"/>
  <c r="I38"/>
  <c r="K38"/>
  <c r="L38"/>
  <c r="E39"/>
  <c r="F39"/>
  <c r="H39"/>
  <c r="I39"/>
  <c r="K39"/>
  <c r="L39"/>
  <c r="L33"/>
  <c r="K33"/>
  <c r="I33"/>
  <c r="H33"/>
  <c r="E33"/>
  <c r="F33"/>
  <c r="D22" i="8"/>
  <c r="D21"/>
  <c r="D20"/>
  <c r="D17"/>
  <c r="D16"/>
  <c r="D15"/>
  <c r="D14"/>
  <c r="D8"/>
  <c r="D9"/>
  <c r="D10"/>
  <c r="D11"/>
  <c r="D7"/>
  <c r="H8" i="7" l="1"/>
  <c r="H9"/>
  <c r="H10"/>
  <c r="I14" i="6" l="1"/>
  <c r="D40" i="19" s="1"/>
  <c r="D14" i="21" s="1"/>
  <c r="H14" i="6"/>
  <c r="C40" i="19" s="1"/>
  <c r="C14" i="21" s="1"/>
  <c r="L14" s="1"/>
  <c r="E14" i="6"/>
  <c r="D13" i="19" s="1"/>
  <c r="D12" i="20" s="1"/>
  <c r="D14" i="6"/>
  <c r="C13" i="19" s="1"/>
  <c r="C12" i="20" s="1"/>
  <c r="L12" s="1"/>
  <c r="I8" i="6"/>
  <c r="H8"/>
  <c r="C36" i="19" s="1"/>
  <c r="C10" i="21" s="1"/>
  <c r="L10" s="1"/>
  <c r="E8" i="6"/>
  <c r="D10" i="19" s="1"/>
  <c r="D9" i="20" s="1"/>
  <c r="D8" i="6"/>
  <c r="C10" i="19" s="1"/>
  <c r="C9" i="20" s="1"/>
  <c r="L9" s="1"/>
  <c r="I9" i="6"/>
  <c r="D39" i="19" s="1"/>
  <c r="D13" i="21" s="1"/>
  <c r="H9" i="6"/>
  <c r="C39" i="19" s="1"/>
  <c r="C13" i="21" s="1"/>
  <c r="L13" s="1"/>
  <c r="E9" i="6"/>
  <c r="D12" i="19" s="1"/>
  <c r="D11" i="20" s="1"/>
  <c r="D9" i="6"/>
  <c r="C12" i="19" s="1"/>
  <c r="C11" i="20" s="1"/>
  <c r="L11" s="1"/>
  <c r="I10" i="6"/>
  <c r="D33" i="19" s="1"/>
  <c r="D7" i="21" s="1"/>
  <c r="H10" i="6"/>
  <c r="C33" i="19" s="1"/>
  <c r="C7" i="21" s="1"/>
  <c r="L7" s="1"/>
  <c r="E10" i="6"/>
  <c r="D6" i="19" s="1"/>
  <c r="D5" i="20" s="1"/>
  <c r="D10" i="6"/>
  <c r="C6" i="19" s="1"/>
  <c r="C5" i="20" s="1"/>
  <c r="L5" s="1"/>
  <c r="I11" i="6"/>
  <c r="D34" i="19" s="1"/>
  <c r="D8" i="21" s="1"/>
  <c r="H11" i="6"/>
  <c r="C34" i="19" s="1"/>
  <c r="C8" i="21" s="1"/>
  <c r="L8" s="1"/>
  <c r="E11" i="6"/>
  <c r="D8" i="19" s="1"/>
  <c r="D7" i="20" s="1"/>
  <c r="D11" i="6"/>
  <c r="C8" i="19" s="1"/>
  <c r="C7" i="20" s="1"/>
  <c r="L7" s="1"/>
  <c r="H12" i="6"/>
  <c r="C35" i="19" s="1"/>
  <c r="C9" i="21" s="1"/>
  <c r="L9" s="1"/>
  <c r="I12" i="6"/>
  <c r="D35" i="19" s="1"/>
  <c r="D9" i="21" s="1"/>
  <c r="E12" i="6"/>
  <c r="D7" i="19" s="1"/>
  <c r="D6" i="20" s="1"/>
  <c r="D12" i="6"/>
  <c r="C7" i="19" s="1"/>
  <c r="C6" i="20" s="1"/>
  <c r="I13" i="6"/>
  <c r="D38" i="19" s="1"/>
  <c r="D12" i="21" s="1"/>
  <c r="H13" i="6"/>
  <c r="C38" i="19" s="1"/>
  <c r="C12" i="21" s="1"/>
  <c r="L12" s="1"/>
  <c r="E13" i="6"/>
  <c r="D11" i="19" s="1"/>
  <c r="D10" i="20" s="1"/>
  <c r="D13" i="6"/>
  <c r="C11" i="19" s="1"/>
  <c r="C10" i="20" s="1"/>
  <c r="I7" i="6"/>
  <c r="D37" i="19" s="1"/>
  <c r="D11" i="21" s="1"/>
  <c r="H7" i="6"/>
  <c r="C37" i="19" s="1"/>
  <c r="C11" i="21" s="1"/>
  <c r="L11" s="1"/>
  <c r="E7" i="6"/>
  <c r="D9" i="19" s="1"/>
  <c r="D8" i="20" s="1"/>
  <c r="D7" i="6"/>
  <c r="C9" i="19" s="1"/>
  <c r="C8" i="20" s="1"/>
  <c r="AC8" i="19"/>
  <c r="AC7"/>
  <c r="AC5"/>
  <c r="B37" i="13"/>
  <c r="Q18" i="19" l="1"/>
  <c r="M8" i="6"/>
  <c r="D36" i="19"/>
  <c r="D10" i="21" s="1"/>
  <c r="F10" s="1"/>
  <c r="I10" s="1"/>
  <c r="K8"/>
  <c r="F8"/>
  <c r="I8" s="1"/>
  <c r="E8"/>
  <c r="J8" s="1"/>
  <c r="K7"/>
  <c r="F7"/>
  <c r="I7" s="1"/>
  <c r="E7"/>
  <c r="J7" s="1"/>
  <c r="K13"/>
  <c r="F13"/>
  <c r="I13" s="1"/>
  <c r="E13"/>
  <c r="J13" s="1"/>
  <c r="K14"/>
  <c r="F14"/>
  <c r="I14" s="1"/>
  <c r="E14"/>
  <c r="J14" s="1"/>
  <c r="K9" i="20"/>
  <c r="E9"/>
  <c r="J9" s="1"/>
  <c r="F9"/>
  <c r="I9" s="1"/>
  <c r="K10" i="21"/>
  <c r="E10"/>
  <c r="J10" s="1"/>
  <c r="K11"/>
  <c r="E11"/>
  <c r="J11" s="1"/>
  <c r="F11"/>
  <c r="I11" s="1"/>
  <c r="K9"/>
  <c r="F9"/>
  <c r="I9" s="1"/>
  <c r="E9"/>
  <c r="J9" s="1"/>
  <c r="E10" i="20"/>
  <c r="J10" s="1"/>
  <c r="L10"/>
  <c r="E12" i="21"/>
  <c r="J12" s="1"/>
  <c r="F12"/>
  <c r="I12" s="1"/>
  <c r="K12"/>
  <c r="F8" i="20"/>
  <c r="I8" s="1"/>
  <c r="K8"/>
  <c r="K10"/>
  <c r="F10"/>
  <c r="I10" s="1"/>
  <c r="F6"/>
  <c r="I6" s="1"/>
  <c r="K6"/>
  <c r="F7"/>
  <c r="I7" s="1"/>
  <c r="K7"/>
  <c r="E7"/>
  <c r="J7" s="1"/>
  <c r="K12"/>
  <c r="F12"/>
  <c r="I12" s="1"/>
  <c r="E12"/>
  <c r="J12" s="1"/>
  <c r="E8"/>
  <c r="J8" s="1"/>
  <c r="L8"/>
  <c r="E6"/>
  <c r="J6" s="1"/>
  <c r="L6"/>
  <c r="K5"/>
  <c r="E5"/>
  <c r="J5" s="1"/>
  <c r="F5"/>
  <c r="I5" s="1"/>
  <c r="F11"/>
  <c r="I11" s="1"/>
  <c r="K11"/>
  <c r="E11"/>
  <c r="J11" s="1"/>
  <c r="F12" i="6"/>
  <c r="M11"/>
  <c r="L7"/>
  <c r="M9"/>
  <c r="AC9" i="19"/>
  <c r="K6" i="21" l="1"/>
  <c r="F7" i="8"/>
  <c r="F13" i="10"/>
  <c r="E13"/>
  <c r="D13"/>
  <c r="G11" i="7" l="1"/>
  <c r="P35" i="19"/>
  <c r="O38"/>
  <c r="Z18"/>
  <c r="AA18"/>
  <c r="AB18"/>
  <c r="Y18"/>
  <c r="X18"/>
  <c r="W18"/>
  <c r="V18"/>
  <c r="U18"/>
  <c r="T18"/>
  <c r="S18"/>
  <c r="R18"/>
  <c r="AB9" l="1"/>
  <c r="AA9"/>
  <c r="Z9"/>
  <c r="Y9"/>
  <c r="X9"/>
  <c r="W9"/>
  <c r="V9"/>
  <c r="U9"/>
  <c r="T9"/>
  <c r="S9"/>
  <c r="R9"/>
  <c r="S5"/>
  <c r="T5"/>
  <c r="U5"/>
  <c r="V5"/>
  <c r="W5"/>
  <c r="X5"/>
  <c r="Y5"/>
  <c r="Z5"/>
  <c r="AA5"/>
  <c r="AB5"/>
  <c r="R5"/>
  <c r="K8"/>
  <c r="L8"/>
  <c r="M8"/>
  <c r="K9"/>
  <c r="L9"/>
  <c r="M9"/>
  <c r="K10"/>
  <c r="L10"/>
  <c r="M10"/>
  <c r="K11"/>
  <c r="L11"/>
  <c r="M11"/>
  <c r="K12"/>
  <c r="L12"/>
  <c r="M12"/>
  <c r="K7"/>
  <c r="L7"/>
  <c r="M7"/>
  <c r="M6"/>
  <c r="L6"/>
  <c r="K6"/>
  <c r="F7"/>
  <c r="F6"/>
  <c r="E7"/>
  <c r="E6"/>
  <c r="D6" i="2" l="1"/>
  <c r="E6"/>
  <c r="D7"/>
  <c r="E7"/>
  <c r="D8"/>
  <c r="E8"/>
  <c r="D9"/>
  <c r="E9"/>
  <c r="D10"/>
  <c r="E10"/>
  <c r="D11"/>
  <c r="E11"/>
  <c r="D12"/>
  <c r="E12"/>
  <c r="C12"/>
  <c r="C11"/>
  <c r="C10"/>
  <c r="C9"/>
  <c r="C8"/>
  <c r="C7"/>
  <c r="C6"/>
  <c r="H18" i="6"/>
  <c r="J8"/>
  <c r="I22" i="9"/>
  <c r="H22"/>
  <c r="F22"/>
  <c r="E22"/>
  <c r="C22"/>
  <c r="B22"/>
  <c r="U34" i="2"/>
  <c r="U35"/>
  <c r="U36"/>
  <c r="U37"/>
  <c r="U38"/>
  <c r="U39"/>
  <c r="U33"/>
  <c r="O34"/>
  <c r="O35"/>
  <c r="O36"/>
  <c r="O37"/>
  <c r="O38"/>
  <c r="O39"/>
  <c r="O33"/>
  <c r="I20" i="9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J9" s="1"/>
  <c r="H9"/>
  <c r="I8"/>
  <c r="H8"/>
  <c r="I7"/>
  <c r="H7"/>
  <c r="I6"/>
  <c r="H6"/>
  <c r="I5"/>
  <c r="J5" s="1"/>
  <c r="H5"/>
  <c r="I4"/>
  <c r="H4"/>
  <c r="I3"/>
  <c r="H3"/>
  <c r="F20"/>
  <c r="E20"/>
  <c r="F19"/>
  <c r="G19" s="1"/>
  <c r="E19"/>
  <c r="F18"/>
  <c r="E18"/>
  <c r="F17"/>
  <c r="E17"/>
  <c r="F16"/>
  <c r="E16"/>
  <c r="F15"/>
  <c r="G15" s="1"/>
  <c r="E15"/>
  <c r="F14"/>
  <c r="E14"/>
  <c r="F13"/>
  <c r="E13"/>
  <c r="F12"/>
  <c r="E12"/>
  <c r="G11"/>
  <c r="F11"/>
  <c r="E11"/>
  <c r="F10"/>
  <c r="E10"/>
  <c r="F9"/>
  <c r="E9"/>
  <c r="F8"/>
  <c r="E8"/>
  <c r="F7"/>
  <c r="E7"/>
  <c r="F6"/>
  <c r="E6"/>
  <c r="F5"/>
  <c r="E5"/>
  <c r="F4"/>
  <c r="E4"/>
  <c r="F3"/>
  <c r="E3"/>
  <c r="B4"/>
  <c r="C4"/>
  <c r="B5"/>
  <c r="C5"/>
  <c r="D5" s="1"/>
  <c r="B6"/>
  <c r="C6"/>
  <c r="B7"/>
  <c r="C7"/>
  <c r="B8"/>
  <c r="C8"/>
  <c r="B9"/>
  <c r="C9"/>
  <c r="D9" s="1"/>
  <c r="B10"/>
  <c r="C10"/>
  <c r="B11"/>
  <c r="C11"/>
  <c r="B12"/>
  <c r="C12"/>
  <c r="B13"/>
  <c r="C13"/>
  <c r="B14"/>
  <c r="C14"/>
  <c r="B15"/>
  <c r="C15"/>
  <c r="B16"/>
  <c r="C16"/>
  <c r="B17"/>
  <c r="C17"/>
  <c r="D17" s="1"/>
  <c r="B18"/>
  <c r="C18"/>
  <c r="B19"/>
  <c r="C19"/>
  <c r="B20"/>
  <c r="C20"/>
  <c r="C3"/>
  <c r="S3" s="1"/>
  <c r="B3"/>
  <c r="R3" s="1"/>
  <c r="J40" i="2"/>
  <c r="D40"/>
  <c r="G3" i="9" l="1"/>
  <c r="G7"/>
  <c r="G4"/>
  <c r="I18" i="6"/>
  <c r="D13" i="9"/>
  <c r="J14"/>
  <c r="J16"/>
  <c r="J18"/>
  <c r="J20"/>
  <c r="G6"/>
  <c r="D20"/>
  <c r="D18"/>
  <c r="D16"/>
  <c r="D14"/>
  <c r="D12"/>
  <c r="D10"/>
  <c r="D8"/>
  <c r="D6"/>
  <c r="D4"/>
  <c r="G17"/>
  <c r="G16"/>
  <c r="G18"/>
  <c r="G20"/>
  <c r="J4"/>
  <c r="J13"/>
  <c r="J17"/>
  <c r="D3"/>
  <c r="D19"/>
  <c r="D15"/>
  <c r="D11"/>
  <c r="D7"/>
  <c r="E21"/>
  <c r="E29" s="1"/>
  <c r="G5"/>
  <c r="J12" i="6"/>
  <c r="J13"/>
  <c r="J10"/>
  <c r="J11"/>
  <c r="J9"/>
  <c r="O40" i="2"/>
  <c r="U40"/>
  <c r="G8" i="9"/>
  <c r="G10"/>
  <c r="H21"/>
  <c r="J6"/>
  <c r="J8"/>
  <c r="J19"/>
  <c r="J15"/>
  <c r="G13"/>
  <c r="J11"/>
  <c r="G9"/>
  <c r="G12"/>
  <c r="G14"/>
  <c r="I21"/>
  <c r="J7"/>
  <c r="J10"/>
  <c r="J12"/>
  <c r="J3"/>
  <c r="F21"/>
  <c r="F29" s="1"/>
  <c r="G7" i="7"/>
  <c r="H7"/>
  <c r="G8"/>
  <c r="G9"/>
  <c r="G10"/>
  <c r="H11"/>
  <c r="G12"/>
  <c r="H12"/>
  <c r="G13"/>
  <c r="H13"/>
  <c r="H14"/>
  <c r="G15"/>
  <c r="H15"/>
  <c r="H6"/>
  <c r="G6"/>
  <c r="B21" i="9"/>
  <c r="C21"/>
  <c r="V34" i="2"/>
  <c r="W34"/>
  <c r="V35"/>
  <c r="W35"/>
  <c r="V36"/>
  <c r="W36"/>
  <c r="V37"/>
  <c r="W37"/>
  <c r="V38"/>
  <c r="W38"/>
  <c r="V39"/>
  <c r="W39"/>
  <c r="W33"/>
  <c r="V33"/>
  <c r="R34"/>
  <c r="R35"/>
  <c r="R36"/>
  <c r="R37"/>
  <c r="R38"/>
  <c r="R39"/>
  <c r="R33"/>
  <c r="P34"/>
  <c r="Q34"/>
  <c r="P35"/>
  <c r="Q35"/>
  <c r="P36"/>
  <c r="Q36"/>
  <c r="P37"/>
  <c r="Q37"/>
  <c r="P38"/>
  <c r="Q38"/>
  <c r="P39"/>
  <c r="Q39"/>
  <c r="Q33"/>
  <c r="P33"/>
  <c r="C5"/>
  <c r="G40"/>
  <c r="M7"/>
  <c r="M8"/>
  <c r="M9"/>
  <c r="M10"/>
  <c r="M11"/>
  <c r="M12"/>
  <c r="M6"/>
  <c r="L40"/>
  <c r="Q40" s="1"/>
  <c r="J21" i="9" l="1"/>
  <c r="D21"/>
  <c r="G21"/>
  <c r="R40" i="2"/>
  <c r="M5"/>
  <c r="K13" i="14" l="1"/>
  <c r="K14"/>
  <c r="K15"/>
  <c r="K16"/>
  <c r="K17"/>
  <c r="K12"/>
  <c r="I17"/>
  <c r="I13"/>
  <c r="I14"/>
  <c r="I15"/>
  <c r="I16"/>
  <c r="I12"/>
  <c r="D10" i="10"/>
  <c r="E10"/>
  <c r="F10"/>
  <c r="C10"/>
  <c r="E9"/>
  <c r="D9"/>
  <c r="C9"/>
  <c r="F9"/>
  <c r="D11" l="1"/>
  <c r="E11"/>
  <c r="F11"/>
  <c r="C11"/>
  <c r="P24" i="9"/>
  <c r="F9" i="19" l="1"/>
  <c r="I9" s="1"/>
  <c r="G17" i="8" l="1"/>
  <c r="H17"/>
  <c r="F17"/>
  <c r="G17" i="14"/>
  <c r="J17" s="1"/>
  <c r="G16"/>
  <c r="J16" s="1"/>
  <c r="G15"/>
  <c r="J15" s="1"/>
  <c r="G14"/>
  <c r="J14" s="1"/>
  <c r="G13"/>
  <c r="J13" s="1"/>
  <c r="G12"/>
  <c r="J12" s="1"/>
  <c r="H22" i="8"/>
  <c r="G22"/>
  <c r="H21"/>
  <c r="G21"/>
  <c r="H20"/>
  <c r="G20"/>
  <c r="F21" l="1"/>
  <c r="F22"/>
  <c r="F20"/>
  <c r="H16"/>
  <c r="H15"/>
  <c r="G15"/>
  <c r="H14"/>
  <c r="G14"/>
  <c r="H11"/>
  <c r="G11"/>
  <c r="H9"/>
  <c r="G9"/>
  <c r="H8"/>
  <c r="G8"/>
  <c r="H7"/>
  <c r="G7"/>
  <c r="B41" i="13"/>
  <c r="B27"/>
  <c r="C15"/>
  <c r="F8" i="8" l="1"/>
  <c r="B43" i="13"/>
  <c r="F16" i="8"/>
  <c r="F14"/>
  <c r="F15"/>
  <c r="F9"/>
  <c r="F10"/>
  <c r="F11"/>
  <c r="M40" i="19"/>
  <c r="L40"/>
  <c r="K40"/>
  <c r="F40"/>
  <c r="E40"/>
  <c r="M39"/>
  <c r="L39"/>
  <c r="K39"/>
  <c r="F39"/>
  <c r="E39"/>
  <c r="M38"/>
  <c r="L38"/>
  <c r="K38"/>
  <c r="F38"/>
  <c r="E38"/>
  <c r="J38" s="1"/>
  <c r="M37"/>
  <c r="L37"/>
  <c r="K37"/>
  <c r="F37"/>
  <c r="E37"/>
  <c r="M36"/>
  <c r="L36"/>
  <c r="K36"/>
  <c r="F36"/>
  <c r="E36"/>
  <c r="M35"/>
  <c r="L35"/>
  <c r="K35"/>
  <c r="F35"/>
  <c r="E35"/>
  <c r="M34"/>
  <c r="L34"/>
  <c r="K34"/>
  <c r="F34"/>
  <c r="E34"/>
  <c r="M33"/>
  <c r="L33"/>
  <c r="K33"/>
  <c r="F33"/>
  <c r="E33"/>
  <c r="J40" l="1"/>
  <c r="K32"/>
  <c r="J35"/>
  <c r="I35" s="1"/>
  <c r="J33"/>
  <c r="J37"/>
  <c r="I37" s="1"/>
  <c r="I38"/>
  <c r="I33"/>
  <c r="I40"/>
  <c r="J36"/>
  <c r="I36" s="1"/>
  <c r="J34"/>
  <c r="I34" s="1"/>
  <c r="J39"/>
  <c r="I39" s="1"/>
  <c r="D32"/>
  <c r="D6" i="21" s="1"/>
  <c r="C32" i="19"/>
  <c r="C6" i="21" s="1"/>
  <c r="L6" s="1"/>
  <c r="B32" i="19"/>
  <c r="M32" s="1"/>
  <c r="M13"/>
  <c r="L13"/>
  <c r="K13"/>
  <c r="F13"/>
  <c r="E13"/>
  <c r="F12"/>
  <c r="E12"/>
  <c r="F11"/>
  <c r="E11"/>
  <c r="F10"/>
  <c r="E10"/>
  <c r="F8"/>
  <c r="E8"/>
  <c r="E9"/>
  <c r="E6" i="21" l="1"/>
  <c r="J6" s="1"/>
  <c r="F6"/>
  <c r="I6" s="1"/>
  <c r="E32" i="19"/>
  <c r="J32" s="1"/>
  <c r="J6"/>
  <c r="J10"/>
  <c r="L32"/>
  <c r="J7"/>
  <c r="I7" s="1"/>
  <c r="J11"/>
  <c r="I11" s="1"/>
  <c r="I6"/>
  <c r="I10"/>
  <c r="J13"/>
  <c r="I13" s="1"/>
  <c r="J8"/>
  <c r="I8" s="1"/>
  <c r="J9"/>
  <c r="J12"/>
  <c r="I12" s="1"/>
  <c r="D5"/>
  <c r="D4" i="20" s="1"/>
  <c r="C5" i="19"/>
  <c r="C4" i="20" s="1"/>
  <c r="L4" s="1"/>
  <c r="B5" i="19"/>
  <c r="M5" s="1"/>
  <c r="M14" i="6"/>
  <c r="L14"/>
  <c r="J14"/>
  <c r="F14"/>
  <c r="M13"/>
  <c r="L13"/>
  <c r="F13"/>
  <c r="M12"/>
  <c r="L12"/>
  <c r="L11"/>
  <c r="F11"/>
  <c r="M10"/>
  <c r="L10"/>
  <c r="F10"/>
  <c r="L9"/>
  <c r="F9"/>
  <c r="L8"/>
  <c r="F8"/>
  <c r="M7"/>
  <c r="J7"/>
  <c r="F7"/>
  <c r="K4" i="20" l="1"/>
  <c r="F4"/>
  <c r="I4" s="1"/>
  <c r="E4"/>
  <c r="J4" s="1"/>
  <c r="K5" i="19"/>
  <c r="D14"/>
  <c r="L5"/>
  <c r="C14"/>
  <c r="L6" i="6"/>
  <c r="E5" i="19"/>
  <c r="J5" s="1"/>
  <c r="M6" i="6"/>
  <c r="F5" i="19"/>
  <c r="I6" i="6"/>
  <c r="H6"/>
  <c r="E6"/>
  <c r="D6"/>
  <c r="K40" i="2"/>
  <c r="F40"/>
  <c r="W40" s="1"/>
  <c r="E40"/>
  <c r="V40" s="1"/>
  <c r="I17" i="6" l="1"/>
  <c r="H17"/>
  <c r="P40" i="2"/>
  <c r="J6" i="6"/>
  <c r="F6"/>
  <c r="I5" i="19"/>
  <c r="S22" i="9" l="1"/>
  <c r="R22"/>
  <c r="Q22"/>
  <c r="P22"/>
  <c r="N22"/>
  <c r="M22"/>
  <c r="S21"/>
  <c r="R21"/>
  <c r="Q21"/>
  <c r="P21"/>
  <c r="N21"/>
  <c r="M21"/>
  <c r="S20"/>
  <c r="R20"/>
  <c r="Q20"/>
  <c r="P20"/>
  <c r="O20"/>
  <c r="N20"/>
  <c r="M20"/>
  <c r="S19"/>
  <c r="R19"/>
  <c r="Q19"/>
  <c r="P19"/>
  <c r="O19"/>
  <c r="N19"/>
  <c r="M19"/>
  <c r="S18"/>
  <c r="R18"/>
  <c r="Q18"/>
  <c r="P18"/>
  <c r="O18"/>
  <c r="N18"/>
  <c r="M18"/>
  <c r="S17"/>
  <c r="R17"/>
  <c r="Q17"/>
  <c r="P17"/>
  <c r="O17"/>
  <c r="N17"/>
  <c r="M17"/>
  <c r="S16"/>
  <c r="R16"/>
  <c r="Q16"/>
  <c r="P16"/>
  <c r="O16"/>
  <c r="N16"/>
  <c r="M16"/>
  <c r="S15"/>
  <c r="R15"/>
  <c r="Q15"/>
  <c r="P15"/>
  <c r="O15"/>
  <c r="N15"/>
  <c r="M15"/>
  <c r="S14"/>
  <c r="R14"/>
  <c r="Q14"/>
  <c r="U14" s="1"/>
  <c r="P14"/>
  <c r="O14"/>
  <c r="N14"/>
  <c r="M14"/>
  <c r="S13"/>
  <c r="R13"/>
  <c r="Q13"/>
  <c r="P13"/>
  <c r="O13"/>
  <c r="N13"/>
  <c r="M13"/>
  <c r="S12"/>
  <c r="R12"/>
  <c r="Q12"/>
  <c r="U12" s="1"/>
  <c r="P12"/>
  <c r="O12"/>
  <c r="N12"/>
  <c r="M12"/>
  <c r="S11"/>
  <c r="R11"/>
  <c r="Q11"/>
  <c r="U11" s="1"/>
  <c r="P11"/>
  <c r="O11"/>
  <c r="N11"/>
  <c r="M11"/>
  <c r="S10"/>
  <c r="R10"/>
  <c r="Q10"/>
  <c r="U10" s="1"/>
  <c r="P10"/>
  <c r="O10"/>
  <c r="N10"/>
  <c r="M10"/>
  <c r="S9"/>
  <c r="R9"/>
  <c r="Q9"/>
  <c r="U9" s="1"/>
  <c r="P9"/>
  <c r="O9"/>
  <c r="N9"/>
  <c r="M9"/>
  <c r="S8"/>
  <c r="R8"/>
  <c r="Q8"/>
  <c r="U8" s="1"/>
  <c r="P8"/>
  <c r="O8"/>
  <c r="N8"/>
  <c r="M8"/>
  <c r="S7"/>
  <c r="R7"/>
  <c r="Q7"/>
  <c r="U7" s="1"/>
  <c r="P7"/>
  <c r="O7"/>
  <c r="N7"/>
  <c r="M7"/>
  <c r="S6"/>
  <c r="R6"/>
  <c r="Q6"/>
  <c r="U6" s="1"/>
  <c r="P6"/>
  <c r="O6"/>
  <c r="N6"/>
  <c r="M6"/>
  <c r="S5"/>
  <c r="R5"/>
  <c r="Q5"/>
  <c r="U5" s="1"/>
  <c r="P5"/>
  <c r="O5"/>
  <c r="N5"/>
  <c r="M5"/>
  <c r="S4"/>
  <c r="R4"/>
  <c r="Q4"/>
  <c r="U4" s="1"/>
  <c r="P4"/>
  <c r="O4"/>
  <c r="N4"/>
  <c r="M4"/>
  <c r="N3"/>
  <c r="O21" l="1"/>
  <c r="U16"/>
  <c r="U13"/>
  <c r="U20"/>
  <c r="U17"/>
  <c r="U19"/>
  <c r="U18"/>
  <c r="U15"/>
  <c r="O24"/>
  <c r="M3" l="1"/>
  <c r="O3" l="1"/>
  <c r="F32" i="19" l="1"/>
  <c r="I32" s="1"/>
  <c r="Q3" i="9"/>
  <c r="U3" s="1"/>
  <c r="P3"/>
  <c r="S34" i="2"/>
  <c r="S38"/>
  <c r="T33"/>
  <c r="T37"/>
  <c r="S35"/>
  <c r="S39"/>
  <c r="T38"/>
  <c r="L11"/>
  <c r="I40"/>
  <c r="T40" s="1"/>
  <c r="S33"/>
  <c r="S37"/>
  <c r="L10"/>
  <c r="T34"/>
  <c r="T36"/>
  <c r="F10"/>
  <c r="I10" s="1"/>
  <c r="G10"/>
  <c r="J10" s="1"/>
  <c r="H40"/>
  <c r="S40" s="1"/>
  <c r="T35"/>
  <c r="S36"/>
  <c r="L9"/>
  <c r="L6"/>
  <c r="L8"/>
  <c r="K6"/>
  <c r="F8"/>
  <c r="I8" s="1"/>
  <c r="F9"/>
  <c r="I9" s="1"/>
  <c r="K7"/>
  <c r="T39"/>
  <c r="K12"/>
  <c r="L12"/>
  <c r="K11"/>
  <c r="F11" l="1"/>
  <c r="I11" s="1"/>
  <c r="G11"/>
  <c r="J11" s="1"/>
  <c r="D5"/>
  <c r="L5" s="1"/>
  <c r="G6"/>
  <c r="J6" s="1"/>
  <c r="G12"/>
  <c r="J12" s="1"/>
  <c r="L7"/>
  <c r="F7"/>
  <c r="I7" s="1"/>
  <c r="F12"/>
  <c r="I12" s="1"/>
  <c r="G9"/>
  <c r="J9" s="1"/>
  <c r="F6"/>
  <c r="I6" s="1"/>
  <c r="G7"/>
  <c r="J7" s="1"/>
  <c r="K9"/>
  <c r="G8"/>
  <c r="J8" s="1"/>
  <c r="K8"/>
  <c r="O8" s="1"/>
  <c r="K10"/>
  <c r="E5"/>
  <c r="K5" l="1"/>
  <c r="O9" s="1"/>
  <c r="F5"/>
  <c r="I5" s="1"/>
  <c r="G5"/>
  <c r="J5" s="1"/>
</calcChain>
</file>

<file path=xl/sharedStrings.xml><?xml version="1.0" encoding="utf-8"?>
<sst xmlns="http://schemas.openxmlformats.org/spreadsheetml/2006/main" count="564" uniqueCount="301">
  <si>
    <t>-</t>
  </si>
  <si>
    <t>Total Industrie</t>
  </si>
  <si>
    <t>IAA</t>
  </si>
  <si>
    <t>ID</t>
  </si>
  <si>
    <t>IMCCV</t>
  </si>
  <si>
    <t>IME</t>
  </si>
  <si>
    <t>ICH</t>
  </si>
  <si>
    <t>ITH</t>
  </si>
  <si>
    <t>ICC</t>
  </si>
  <si>
    <t>Evol. (%)</t>
  </si>
  <si>
    <t>مجموع الصناعات المعملية</t>
  </si>
  <si>
    <t>الصناعات الغذائية</t>
  </si>
  <si>
    <t>الصناعات المختلفة</t>
  </si>
  <si>
    <t>صناعات مواد البناء والخزف والبلور</t>
  </si>
  <si>
    <t>الصناعات الميكانيكية والكهربائية</t>
  </si>
  <si>
    <t>الصيناعات الكيميائية</t>
  </si>
  <si>
    <t>صناعة النسيج والملابس</t>
  </si>
  <si>
    <t>صناعة الجلود والاحذية</t>
  </si>
  <si>
    <t>الاستثمارات المصرح بها في قطاع الصناعة (م.د)</t>
  </si>
  <si>
    <t>investissements déclarés dans l'industrie (MD)</t>
  </si>
  <si>
    <t>Exportations industrielles (MD)</t>
  </si>
  <si>
    <t>الصادرات الصناعية (م.د)</t>
  </si>
  <si>
    <t>Importations</t>
  </si>
  <si>
    <t>Balance commerciale (MD)</t>
  </si>
  <si>
    <t xml:space="preserve">Exportations </t>
  </si>
  <si>
    <t>Solde</t>
  </si>
  <si>
    <t>Total des biens</t>
  </si>
  <si>
    <t>Projets</t>
  </si>
  <si>
    <t>Emplois</t>
  </si>
  <si>
    <t xml:space="preserve"> مواطن الشغل</t>
  </si>
  <si>
    <t>الاستثمارات (م.د)</t>
  </si>
  <si>
    <t xml:space="preserve"> عدد المشاريع</t>
  </si>
  <si>
    <t>الصناعات الغذائية و الفلاحية</t>
  </si>
  <si>
    <t>صناعات مواد البناء و الخزف و البلور</t>
  </si>
  <si>
    <t>الصناعات المكانيكية و الكهربائية</t>
  </si>
  <si>
    <t>الصناعات الكميائية</t>
  </si>
  <si>
    <t xml:space="preserve">صناعة النسيج و اللملابس </t>
  </si>
  <si>
    <t>صناعة الجلود</t>
  </si>
  <si>
    <t>Total</t>
  </si>
  <si>
    <t>المجموع</t>
  </si>
  <si>
    <t>باجة</t>
  </si>
  <si>
    <t>بنزرت</t>
  </si>
  <si>
    <t>قابس</t>
  </si>
  <si>
    <t>قفصة</t>
  </si>
  <si>
    <t>جندوبة</t>
  </si>
  <si>
    <t>قيروان</t>
  </si>
  <si>
    <t>قصرين</t>
  </si>
  <si>
    <t>قبلي</t>
  </si>
  <si>
    <t>الكاف</t>
  </si>
  <si>
    <t>مهدية</t>
  </si>
  <si>
    <t>مدنين</t>
  </si>
  <si>
    <t>صفاقس</t>
  </si>
  <si>
    <t>سيدي بوزيد</t>
  </si>
  <si>
    <t>سليانة</t>
  </si>
  <si>
    <t>سوسة</t>
  </si>
  <si>
    <t>تطاوين</t>
  </si>
  <si>
    <t>توزر</t>
  </si>
  <si>
    <t>زغوان</t>
  </si>
  <si>
    <t>الحصة من مجموع الولايات</t>
  </si>
  <si>
    <t>5 أشهر 2013</t>
  </si>
  <si>
    <t>حجم الاستثمارات (مليون دينار)</t>
  </si>
  <si>
    <t>5 أشهر 2012</t>
  </si>
  <si>
    <t>Var.%</t>
  </si>
  <si>
    <t xml:space="preserve">   - I.A.A</t>
  </si>
  <si>
    <t xml:space="preserve">   - I.M.C.C.V</t>
  </si>
  <si>
    <t xml:space="preserve">   - I.M.E</t>
  </si>
  <si>
    <t xml:space="preserve">   - I.D</t>
  </si>
  <si>
    <t>2013</t>
  </si>
  <si>
    <t>2012</t>
  </si>
  <si>
    <t>الصناعات الكيميائية</t>
  </si>
  <si>
    <t>صناعة النسيج و اللملابس والجلود</t>
  </si>
  <si>
    <t>النسبة %</t>
  </si>
  <si>
    <t>NOMBRE DE PROJETS</t>
  </si>
  <si>
    <t>NOMBRE D'EMPLOIS</t>
  </si>
  <si>
    <t>REGIONS</t>
  </si>
  <si>
    <t>BEJA</t>
  </si>
  <si>
    <t>*DELEG. BIZERTE</t>
  </si>
  <si>
    <t>*DELEGATION GABES</t>
  </si>
  <si>
    <t>GAFSA</t>
  </si>
  <si>
    <t>JENDOUBA</t>
  </si>
  <si>
    <t>KAIROUAN</t>
  </si>
  <si>
    <t>KASSERINE</t>
  </si>
  <si>
    <t>KEBILI</t>
  </si>
  <si>
    <t>LE KEF</t>
  </si>
  <si>
    <t>*DELEG. MAHDIA</t>
  </si>
  <si>
    <t>*DELEGATION MEDENINE</t>
  </si>
  <si>
    <t>*DELEGATION      SFAX</t>
  </si>
  <si>
    <t>S. BOUZID</t>
  </si>
  <si>
    <t>SILIANA</t>
  </si>
  <si>
    <t>*DELEGATION SOUSSE</t>
  </si>
  <si>
    <t>TATAOUINE</t>
  </si>
  <si>
    <t>TOZEUR</t>
  </si>
  <si>
    <t>ZAGHOUAN</t>
  </si>
  <si>
    <t>T O T A L</t>
  </si>
  <si>
    <t>% / ENS. REGIONS</t>
  </si>
  <si>
    <t>PMN: Programme de Mise à Niveau</t>
  </si>
  <si>
    <t>Adhésions:</t>
  </si>
  <si>
    <t xml:space="preserve"> Dossiers approuvés:</t>
  </si>
  <si>
    <t>Inv. Approuvé (MD):</t>
  </si>
  <si>
    <t>Primes approuvées (MD):</t>
  </si>
  <si>
    <t>ITP: Investissements Technologiques à caractère Prioritaire</t>
  </si>
  <si>
    <t>Nbr Dossiers approuvés:</t>
  </si>
  <si>
    <t>PIRD: Primes sur les Investissements de Recherche et Développement</t>
  </si>
  <si>
    <t>Nbr Dossiers examinés:</t>
  </si>
  <si>
    <t>Coût d'investissement (MD):</t>
  </si>
  <si>
    <t>حصيلة برنامج التاهيل الصناعي</t>
  </si>
  <si>
    <t>برنامج التاهيل الصناعي PMN</t>
  </si>
  <si>
    <t>الإنخراطات</t>
  </si>
  <si>
    <t>الملفات المصادق عليه</t>
  </si>
  <si>
    <t>الإستثمارات المصادق عليها (م.د)</t>
  </si>
  <si>
    <t>المنح المصادق عليها (م.د)</t>
  </si>
  <si>
    <t>الإستثمارات الاتكنولجية ذات الأولوية ITP</t>
  </si>
  <si>
    <t>منح على إستثمارات البحث والتطوير PIRD</t>
  </si>
  <si>
    <t>الملفات التي تمت دراستها</t>
  </si>
  <si>
    <t>قيمة الإستثمارات (م.د)</t>
  </si>
  <si>
    <t>INVESTISSEMENTS  MD</t>
  </si>
  <si>
    <t>Var, %</t>
  </si>
  <si>
    <t>Primes déboursées (MD):</t>
  </si>
  <si>
    <t>المنح التي تمّ صرفها (م.د)</t>
  </si>
  <si>
    <t>Résultats du programme de mise à niveau</t>
  </si>
  <si>
    <t>الواردات الصناعية (م.د)</t>
  </si>
  <si>
    <t>Importations industrielles (MD)</t>
  </si>
  <si>
    <t>Indice d'ensemble</t>
  </si>
  <si>
    <t>المؤشر العام</t>
  </si>
  <si>
    <t>مجموع الواردات الوطنية</t>
  </si>
  <si>
    <t>Total des importations des biens</t>
  </si>
  <si>
    <t>الطاقة</t>
  </si>
  <si>
    <t>TOTAL</t>
  </si>
  <si>
    <t>الصناعات المعملية</t>
  </si>
  <si>
    <t>dont:</t>
  </si>
  <si>
    <t>Energie</t>
  </si>
  <si>
    <t>Industries manufacturières</t>
  </si>
  <si>
    <t>13/12</t>
  </si>
  <si>
    <t xml:space="preserve">الصناعات المعملية </t>
  </si>
  <si>
    <t xml:space="preserve">
Nombre 
d'entreprises
</t>
  </si>
  <si>
    <t>NTIC</t>
  </si>
  <si>
    <t>:Nouvelles Technologies de l'Information et des Communications</t>
  </si>
  <si>
    <t>:Industries du Textile et de l'Habillement</t>
  </si>
  <si>
    <t>:Industries Mécaniques et Electriques</t>
  </si>
  <si>
    <t>:Indusrties des Matériaux de Construction de la Céramique et du Verre</t>
  </si>
  <si>
    <t>:Industries du Cuir et de la Chaussure</t>
  </si>
  <si>
    <t>:Industries Agro-Alimentaires</t>
  </si>
  <si>
    <t>:Industries Chimiques</t>
  </si>
  <si>
    <t>IBA</t>
  </si>
  <si>
    <t>:Industries du Bois et de l'Ameublement</t>
  </si>
  <si>
    <t>IEmb</t>
  </si>
  <si>
    <t>:Industries d'Emballage</t>
  </si>
  <si>
    <t>Services</t>
  </si>
  <si>
    <t>:Services</t>
  </si>
  <si>
    <t>Répartition des Entreprises certifiées par référentiel</t>
  </si>
  <si>
    <t>Nombre d'entrprises*</t>
  </si>
  <si>
    <t>ISO 9001</t>
  </si>
  <si>
    <t>ISO 14001</t>
  </si>
  <si>
    <t>OHSAS 18001</t>
  </si>
  <si>
    <t>marquage CE</t>
  </si>
  <si>
    <t>QSE</t>
  </si>
  <si>
    <t>SA 8000</t>
  </si>
  <si>
    <t xml:space="preserve">Nombre total d’entreprises par référentiel horizontal    </t>
  </si>
  <si>
    <t>Produit</t>
  </si>
  <si>
    <t xml:space="preserve">ISO/TS 16949 </t>
  </si>
  <si>
    <t>ISO 22000</t>
  </si>
  <si>
    <t>DIVERS</t>
  </si>
  <si>
    <t>ISO 9100</t>
  </si>
  <si>
    <t>BRC</t>
  </si>
  <si>
    <t>CMMI</t>
  </si>
  <si>
    <t>FSC</t>
  </si>
  <si>
    <t>IFS</t>
  </si>
  <si>
    <t xml:space="preserve">Nombre total d’entreprises par référentiel sectoriel    </t>
  </si>
  <si>
    <t>ISO 17025</t>
  </si>
  <si>
    <t>ISO 17021</t>
  </si>
  <si>
    <t xml:space="preserve">Nombre total d’entreprises par référentiel d’accréditation </t>
  </si>
  <si>
    <t xml:space="preserve">Total </t>
  </si>
  <si>
    <t>Secteurs d'activités</t>
  </si>
  <si>
    <t>13/11</t>
  </si>
  <si>
    <t>13/10</t>
  </si>
  <si>
    <t xml:space="preserve"> Investissements déclarés par secteur </t>
  </si>
  <si>
    <t>Investissements (MD)</t>
  </si>
  <si>
    <t>Pépinières d'Entreprises</t>
  </si>
  <si>
    <t>Nb Bénéficiaires des services des pépinières</t>
  </si>
  <si>
    <t>Formation</t>
  </si>
  <si>
    <t>Entreprises réalisées hors pépinières</t>
  </si>
  <si>
    <t>Entreprises Sorties</t>
  </si>
  <si>
    <t xml:space="preserve">Nombre Entreprises hébergées </t>
  </si>
  <si>
    <t>جانفي</t>
  </si>
  <si>
    <t>Actions de formation</t>
  </si>
  <si>
    <t>Actions de coaching</t>
  </si>
  <si>
    <t>Ateliers de financement</t>
  </si>
  <si>
    <t xml:space="preserve">Projets réalisés </t>
  </si>
  <si>
    <t>Emplois crées</t>
  </si>
  <si>
    <t>Essaimage</t>
  </si>
  <si>
    <t>Nb Conventions signées</t>
  </si>
  <si>
    <t>Nb d'Emplois</t>
  </si>
  <si>
    <t>Projets entrés  en Production</t>
  </si>
  <si>
    <t>Projets implantés dans les ZDR</t>
  </si>
  <si>
    <t>Activité</t>
  </si>
  <si>
    <t>Nombre de 2005 à fin décembre 2012</t>
  </si>
  <si>
    <t>Investissements</t>
  </si>
  <si>
    <t>Nombre de 2005 à fin mai 2013</t>
  </si>
  <si>
    <t>à fin mai - à fin décembre</t>
  </si>
  <si>
    <t>4moi s+ mai</t>
  </si>
  <si>
    <t>6mois 2013</t>
  </si>
  <si>
    <t>Total Industrie (MD)</t>
  </si>
  <si>
    <t>مجموع الصناعات المعملية (م.د)</t>
  </si>
  <si>
    <t>مجموع  الصادرات الوطنية (م.د)</t>
  </si>
  <si>
    <t>Total des exportation des biens (MD)</t>
  </si>
  <si>
    <t>Nombre de 2005 à fin juin 2013</t>
  </si>
  <si>
    <t xml:space="preserve">Activité des centres d'affaires </t>
  </si>
  <si>
    <t>Coût d'investissement (MD)</t>
  </si>
  <si>
    <t>المناجم</t>
  </si>
  <si>
    <t>11/10</t>
  </si>
  <si>
    <t>12/11</t>
  </si>
  <si>
    <t>Tx. Acc %</t>
  </si>
  <si>
    <t>zdr</t>
  </si>
  <si>
    <t xml:space="preserve"> Indice à la Production Industrielle</t>
  </si>
  <si>
    <t xml:space="preserve">   - I.Manufacturière</t>
  </si>
  <si>
    <t xml:space="preserve">   - I.CH</t>
  </si>
  <si>
    <t xml:space="preserve">   - I.TCC</t>
  </si>
  <si>
    <t>Mines</t>
  </si>
  <si>
    <t xml:space="preserve">مؤشر الإنتاج الصناعي </t>
  </si>
  <si>
    <t>Investissements Directs Etrangers (MD)</t>
  </si>
  <si>
    <t xml:space="preserve"> * Etant donné qu’une entreprise peut cumuler  plusieurs certifications selon des référentiels différents             </t>
  </si>
  <si>
    <t xml:space="preserve"> </t>
  </si>
  <si>
    <t>ANNEE</t>
  </si>
  <si>
    <t>INVESTISSEMENT</t>
  </si>
  <si>
    <t>Tx  Acc.</t>
  </si>
  <si>
    <t xml:space="preserve">N.B : Délégations gouvernorat signifie les délégations appartenant au développement régional </t>
  </si>
  <si>
    <t xml:space="preserve">         du gouvernorat concerné</t>
  </si>
  <si>
    <t>* INVESTISSEMENT EN MILLIONS D.T</t>
  </si>
  <si>
    <t>منها:</t>
  </si>
  <si>
    <t>Nombre de 2005 à fin août 2013</t>
  </si>
  <si>
    <t>2mois</t>
  </si>
  <si>
    <t>8mois 2013</t>
  </si>
  <si>
    <t>verification</t>
  </si>
  <si>
    <t>la somme des totaux des entreprises certifiées pour chacun des référentiels dépasse  le nombre  d’entreprise  certifiées ( parce qu’il correspond en fait au nombre de certificat délivrés  )</t>
  </si>
  <si>
    <t xml:space="preserve">Tx. Acc </t>
  </si>
  <si>
    <t>part 2013</t>
  </si>
  <si>
    <t xml:space="preserve">التطور </t>
  </si>
  <si>
    <t xml:space="preserve"> المسؤولين بالإدارات الجهوية مده بتقارير مفصلة حول تطور بعض المشاريع وأسباب تباطؤ الاستثمار الصناعي بهذه الجهات بالتنسيق بين وكالة النهوض بالصناعة والتجديد والوكالة العقارية الصناعية ومراكز الأعمال</t>
  </si>
  <si>
    <t xml:space="preserve">  EXPORTATIONS</t>
  </si>
  <si>
    <t xml:space="preserve">  IMPORTATIONS</t>
  </si>
  <si>
    <t xml:space="preserve">      SOLDE</t>
  </si>
  <si>
    <t>BRANCHES D'ACTIVITES</t>
  </si>
  <si>
    <t>10 mois</t>
  </si>
  <si>
    <t xml:space="preserve">  var %</t>
  </si>
  <si>
    <t>PRODUITS DES IND. AGR.ET ALIMENTAIRES</t>
  </si>
  <si>
    <t>MAT.DE CONSTRUCTION,CERAMIQUES,VERRE</t>
  </si>
  <si>
    <t>MACHINES ET MATERIELS MECAN.ET ELECT.</t>
  </si>
  <si>
    <t>- MACHINES ET MATERIELS MECANIQUES</t>
  </si>
  <si>
    <t>- MACHINES ET MATERIELS ELECTRIQUES</t>
  </si>
  <si>
    <t>PRODUITS CHIMIQUES</t>
  </si>
  <si>
    <t>TEXTILES, HABILLEMENT ET CUIR</t>
  </si>
  <si>
    <t>- TEXTILES ET HABILLEMENT</t>
  </si>
  <si>
    <t>- CUIRS ET CHAUSSURES</t>
  </si>
  <si>
    <t>PRODUITS DIVERS IND. MANUFACTURIERES</t>
  </si>
  <si>
    <t xml:space="preserve">  </t>
  </si>
  <si>
    <t>PRODUITS MINIERS</t>
  </si>
  <si>
    <t>PETROLE BRUT ET PROD. PETROLIERS, GAZ</t>
  </si>
  <si>
    <t xml:space="preserve">            ENSEMBLE</t>
  </si>
  <si>
    <t>11 mois</t>
  </si>
  <si>
    <t>3 mois</t>
  </si>
  <si>
    <t>4 mois</t>
  </si>
  <si>
    <t>5 mois</t>
  </si>
  <si>
    <t>6 mois</t>
  </si>
  <si>
    <t>7 mois</t>
  </si>
  <si>
    <t>8 mois</t>
  </si>
  <si>
    <t>9 mois</t>
  </si>
  <si>
    <t>2 mois</t>
  </si>
  <si>
    <t>1 mois</t>
  </si>
  <si>
    <t>EXPT</t>
  </si>
  <si>
    <t>IMPT</t>
  </si>
  <si>
    <t>Industrie</t>
  </si>
  <si>
    <t>نسبة التغطية الصناعية %</t>
  </si>
  <si>
    <t>3 أشهر</t>
  </si>
  <si>
    <t>4 أشهر</t>
  </si>
  <si>
    <t>5 أشهر</t>
  </si>
  <si>
    <t>6 أشهر</t>
  </si>
  <si>
    <t>7 أشهر</t>
  </si>
  <si>
    <t>8 أشهر</t>
  </si>
  <si>
    <t>9 أشهر</t>
  </si>
  <si>
    <t>10 أشهر</t>
  </si>
  <si>
    <t>=</t>
  </si>
  <si>
    <t>Certification par secteur d'activité  (à fin Novembre 2013)</t>
  </si>
  <si>
    <t>ISO 17020</t>
  </si>
  <si>
    <t>11 شهر</t>
  </si>
  <si>
    <t>Année</t>
  </si>
  <si>
    <t>2 أشهر</t>
  </si>
  <si>
    <t>Variations cumulées des neuf premiers mois (%)</t>
  </si>
  <si>
    <t>التغيرات المتراكمة للتسعة أشهر الأولى (%)</t>
  </si>
  <si>
    <t>INDUSTRIE</t>
  </si>
  <si>
    <t>Investissement en MD</t>
  </si>
  <si>
    <t>12M/12</t>
  </si>
  <si>
    <t>12M/13</t>
  </si>
  <si>
    <t>Evol en %</t>
  </si>
  <si>
    <t>ICHC</t>
  </si>
  <si>
    <r>
      <t xml:space="preserve"> </t>
    </r>
    <r>
      <rPr>
        <b/>
        <sz val="14"/>
        <rFont val="Times New Roman"/>
        <family val="1"/>
      </rPr>
      <t xml:space="preserve">2006 </t>
    </r>
    <r>
      <rPr>
        <b/>
        <sz val="16"/>
        <rFont val="Times New Roman"/>
        <family val="1"/>
      </rPr>
      <t>à fin</t>
    </r>
    <r>
      <rPr>
        <b/>
        <sz val="14"/>
        <rFont val="Times New Roman"/>
        <family val="1"/>
      </rPr>
      <t xml:space="preserve"> 2013</t>
    </r>
  </si>
  <si>
    <t>depuis 2005 à fin 2013</t>
  </si>
  <si>
    <t>النمو</t>
  </si>
  <si>
    <t xml:space="preserve">الإستثمارات المصرح بها </t>
  </si>
  <si>
    <t>Total des exportations des biens (MD)</t>
  </si>
  <si>
    <t xml:space="preserve">جملة الإستثمارات الخارجية المباشرة </t>
  </si>
  <si>
    <t>الإستثمارات الخارجية المباشرة (م,د)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</si>
</sst>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0.0%"/>
    <numFmt numFmtId="165" formatCode="0.0"/>
    <numFmt numFmtId="166" formatCode="0.0_)"/>
    <numFmt numFmtId="167" formatCode="General_)"/>
    <numFmt numFmtId="168" formatCode="0.000"/>
  </numFmts>
  <fonts count="1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sz val="18"/>
      <name val="Times New Roman"/>
      <family val="1"/>
    </font>
    <font>
      <sz val="16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Times New Roman"/>
      <family val="1"/>
    </font>
    <font>
      <sz val="18"/>
      <color theme="0"/>
      <name val="Arial"/>
      <family val="2"/>
    </font>
    <font>
      <b/>
      <sz val="13"/>
      <color theme="0"/>
      <name val="Arial"/>
      <family val="2"/>
    </font>
    <font>
      <b/>
      <sz val="14"/>
      <color theme="1"/>
      <name val="Times New Roman"/>
      <family val="1"/>
    </font>
    <font>
      <b/>
      <i/>
      <sz val="18"/>
      <color theme="1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6"/>
      <name val="Calibri"/>
      <family val="2"/>
      <scheme val="minor"/>
    </font>
    <font>
      <b/>
      <sz val="18"/>
      <color theme="0"/>
      <name val="Arial"/>
      <family val="2"/>
    </font>
    <font>
      <b/>
      <sz val="14"/>
      <color theme="0"/>
      <name val="Times New Roman"/>
      <family val="1"/>
    </font>
    <font>
      <sz val="18"/>
      <name val="Arial"/>
      <family val="2"/>
    </font>
    <font>
      <b/>
      <i/>
      <sz val="18"/>
      <color theme="0"/>
      <name val="Times New Roman"/>
      <family val="1"/>
    </font>
    <font>
      <b/>
      <sz val="16"/>
      <name val="Times New Roman"/>
      <family val="1"/>
    </font>
    <font>
      <b/>
      <sz val="16"/>
      <color theme="0"/>
      <name val="Times New Roman"/>
      <family val="1"/>
    </font>
    <font>
      <sz val="14"/>
      <name val="Times New Roman"/>
      <family val="1"/>
    </font>
    <font>
      <b/>
      <sz val="14"/>
      <name val="Candara"/>
      <family val="2"/>
    </font>
    <font>
      <b/>
      <sz val="16"/>
      <name val="Cambria"/>
      <family val="1"/>
      <scheme val="major"/>
    </font>
    <font>
      <b/>
      <sz val="14"/>
      <name val="Cambria"/>
      <family val="1"/>
      <scheme val="major"/>
    </font>
    <font>
      <b/>
      <sz val="18"/>
      <name val="Cambria"/>
      <family val="1"/>
      <scheme val="major"/>
    </font>
    <font>
      <b/>
      <i/>
      <sz val="14"/>
      <color theme="0"/>
      <name val="Times New Roman"/>
      <family val="1"/>
    </font>
    <font>
      <b/>
      <i/>
      <sz val="14"/>
      <color rgb="FFFFFF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color theme="1"/>
      <name val="Calibri"/>
      <family val="2"/>
      <scheme val="minor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b/>
      <sz val="18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2"/>
      <color rgb="FF0F243E"/>
      <name val="Arial"/>
      <family val="2"/>
    </font>
    <font>
      <b/>
      <sz val="11"/>
      <color rgb="FF0F243E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Calibri"/>
      <family val="2"/>
    </font>
    <font>
      <sz val="14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rgb="FF000000"/>
      <name val="Arial"/>
      <family val="2"/>
    </font>
    <font>
      <sz val="14"/>
      <color theme="0"/>
      <name val="Times New Roman"/>
      <family val="1"/>
    </font>
    <font>
      <b/>
      <sz val="16"/>
      <color theme="0"/>
      <name val="Arial Narrow"/>
      <family val="2"/>
    </font>
    <font>
      <b/>
      <sz val="12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6"/>
      <color indexed="9"/>
      <name val="Arial"/>
      <family val="2"/>
    </font>
    <font>
      <b/>
      <sz val="10"/>
      <name val="Calibri"/>
      <family val="2"/>
    </font>
    <font>
      <b/>
      <sz val="18"/>
      <color indexed="9"/>
      <name val="Arial"/>
      <family val="2"/>
    </font>
    <font>
      <sz val="14"/>
      <color theme="1"/>
      <name val="Times New Roman"/>
      <family val="1"/>
    </font>
    <font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  <font>
      <b/>
      <sz val="20"/>
      <color theme="0"/>
      <name val="Times New Roman"/>
      <family val="1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i/>
      <sz val="16"/>
      <color theme="0"/>
      <name val="Times New Roman"/>
      <family val="1"/>
    </font>
    <font>
      <b/>
      <sz val="22"/>
      <name val="Arial"/>
      <family val="2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rgb="FFFF0000"/>
      <name val="Arial"/>
      <family val="2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name val="Cambria"/>
      <family val="1"/>
      <scheme val="major"/>
    </font>
    <font>
      <b/>
      <sz val="16"/>
      <color theme="0"/>
      <name val="Cambria"/>
      <family val="1"/>
      <scheme val="major"/>
    </font>
    <font>
      <b/>
      <sz val="20"/>
      <color theme="0"/>
      <name val="Cambria"/>
      <family val="1"/>
      <scheme val="major"/>
    </font>
    <font>
      <b/>
      <sz val="14"/>
      <color rgb="FFFF0000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0"/>
      <name val="Times New Roman"/>
      <family val="1"/>
    </font>
    <font>
      <b/>
      <sz val="16"/>
      <color rgb="FFFF0000"/>
      <name val="Times New Roman"/>
      <family val="1"/>
    </font>
    <font>
      <b/>
      <sz val="14"/>
      <color rgb="FF00B050"/>
      <name val="Times New Roman"/>
      <family val="1"/>
    </font>
    <font>
      <b/>
      <sz val="16"/>
      <name val="Candara"/>
      <family val="2"/>
    </font>
    <font>
      <b/>
      <sz val="16"/>
      <color rgb="FF00B050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8"/>
      <color theme="0"/>
      <name val="Candara"/>
      <family val="2"/>
    </font>
    <font>
      <b/>
      <sz val="16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indexed="8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b/>
      <sz val="12"/>
      <color rgb="FF00B050"/>
      <name val="Times New Roman"/>
      <family val="1"/>
    </font>
    <font>
      <b/>
      <sz val="16"/>
      <color rgb="FF00B050"/>
      <name val="Times New Roman"/>
      <family val="1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Calibri"/>
      <family val="2"/>
      <scheme val="minor"/>
    </font>
    <font>
      <b/>
      <sz val="12"/>
      <color rgb="FFFFFF00"/>
      <name val="Times New Roman"/>
      <family val="1"/>
    </font>
    <font>
      <b/>
      <sz val="16"/>
      <color rgb="FFFF0000"/>
      <name val="Cambria"/>
      <family val="1"/>
      <scheme val="major"/>
    </font>
    <font>
      <b/>
      <sz val="18"/>
      <color rgb="FF66FF66"/>
      <name val="Cambria"/>
      <family val="1"/>
      <scheme val="major"/>
    </font>
    <font>
      <b/>
      <sz val="14"/>
      <color rgb="FF000000"/>
      <name val="Calibri"/>
      <family val="2"/>
      <scheme val="minor"/>
    </font>
    <font>
      <b/>
      <sz val="13.5"/>
      <color theme="1"/>
      <name val="Calibri"/>
      <family val="2"/>
      <scheme val="minor"/>
    </font>
    <font>
      <i/>
      <sz val="10"/>
      <color indexed="8"/>
      <name val="Times New Roman"/>
      <family val="1"/>
    </font>
    <font>
      <sz val="12"/>
      <color rgb="FF00B050"/>
      <name val="Calibri"/>
      <family val="2"/>
      <scheme val="minor"/>
    </font>
    <font>
      <b/>
      <sz val="16"/>
      <color rgb="FF66FF66"/>
      <name val="Arial"/>
      <family val="2"/>
    </font>
    <font>
      <b/>
      <sz val="16"/>
      <color rgb="FF66FF66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6"/>
      <color rgb="FF00B050"/>
      <name val="Calibri"/>
      <family val="2"/>
      <scheme val="minor"/>
    </font>
    <font>
      <b/>
      <sz val="18"/>
      <color rgb="FFFF0000"/>
      <name val="Cambria"/>
      <family val="1"/>
      <scheme val="major"/>
    </font>
    <font>
      <sz val="11"/>
      <name val="Courier"/>
      <family val="3"/>
    </font>
    <font>
      <sz val="14"/>
      <name val="Courier"/>
      <family val="3"/>
    </font>
    <font>
      <b/>
      <sz val="14"/>
      <name val="Times New Roman"/>
      <family val="1"/>
      <charset val="178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AF1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indexed="65"/>
        <bgColor indexed="64"/>
      </patternFill>
    </fill>
    <fill>
      <patternFill patternType="gray125">
        <bgColor rgb="FF002060"/>
      </patternFill>
    </fill>
    <fill>
      <patternFill patternType="solid">
        <fgColor indexed="47"/>
        <bgColor indexed="64"/>
      </patternFill>
    </fill>
    <fill>
      <patternFill patternType="solid">
        <fgColor rgb="FFBAE18F"/>
        <bgColor indexed="64"/>
      </patternFill>
    </fill>
    <fill>
      <patternFill patternType="solid">
        <fgColor theme="7" tint="0.59999389629810485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4F81BD"/>
      </top>
      <bottom style="thick">
        <color rgb="FF4F81BD"/>
      </bottom>
      <diagonal/>
    </border>
    <border>
      <left/>
      <right style="medium">
        <color rgb="FF365F91"/>
      </right>
      <top/>
      <bottom/>
      <diagonal/>
    </border>
    <border>
      <left style="medium">
        <color rgb="FF365F91"/>
      </left>
      <right style="medium">
        <color rgb="FF365F9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4F81BD"/>
      </bottom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rgb="FF365F91"/>
      </left>
      <right style="medium">
        <color rgb="FF365F91"/>
      </right>
      <top style="thick">
        <color rgb="FF4F81BD"/>
      </top>
      <bottom style="thick">
        <color rgb="FF4F81BD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theme="0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365F91"/>
      </right>
      <top/>
      <bottom style="thick">
        <color rgb="FF365F91"/>
      </bottom>
      <diagonal/>
    </border>
    <border>
      <left style="thick">
        <color theme="0"/>
      </left>
      <right/>
      <top/>
      <bottom style="thick">
        <color rgb="FF4F81BD"/>
      </bottom>
      <diagonal/>
    </border>
    <border>
      <left/>
      <right/>
      <top/>
      <bottom style="thick">
        <color rgb="FF365F9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rgb="FF4F81BD"/>
      </bottom>
      <diagonal/>
    </border>
    <border>
      <left/>
      <right style="medium">
        <color indexed="64"/>
      </right>
      <top/>
      <bottom style="thick">
        <color rgb="FF4F81BD"/>
      </bottom>
      <diagonal/>
    </border>
    <border>
      <left style="medium">
        <color indexed="64"/>
      </left>
      <right style="medium">
        <color rgb="FF365F91"/>
      </right>
      <top style="thick">
        <color rgb="FF4F81BD"/>
      </top>
      <bottom style="thick">
        <color rgb="FF4F81BD"/>
      </bottom>
      <diagonal/>
    </border>
    <border>
      <left style="thin">
        <color indexed="64"/>
      </left>
      <right style="medium">
        <color indexed="64"/>
      </right>
      <top style="thick">
        <color rgb="FF4F81BD"/>
      </top>
      <bottom style="thick">
        <color rgb="FF4F81BD"/>
      </bottom>
      <diagonal/>
    </border>
    <border>
      <left style="medium">
        <color indexed="64"/>
      </left>
      <right style="medium">
        <color rgb="FF365F91"/>
      </right>
      <top/>
      <bottom/>
      <diagonal/>
    </border>
    <border>
      <left style="medium">
        <color indexed="64"/>
      </left>
      <right style="medium">
        <color rgb="FF365F91"/>
      </right>
      <top/>
      <bottom style="medium">
        <color indexed="64"/>
      </bottom>
      <diagonal/>
    </border>
    <border>
      <left style="medium">
        <color rgb="FF365F91"/>
      </left>
      <right style="medium">
        <color rgb="FF365F91"/>
      </right>
      <top/>
      <bottom style="medium">
        <color indexed="64"/>
      </bottom>
      <diagonal/>
    </border>
    <border>
      <left/>
      <right style="medium">
        <color rgb="FF365F91"/>
      </right>
      <top/>
      <bottom style="medium">
        <color indexed="64"/>
      </bottom>
      <diagonal/>
    </border>
    <border>
      <left style="thick">
        <color rgb="FF4F81BD"/>
      </left>
      <right/>
      <top/>
      <bottom/>
      <diagonal/>
    </border>
    <border>
      <left style="thick">
        <color rgb="FF4F81BD"/>
      </left>
      <right/>
      <top/>
      <bottom style="thick">
        <color rgb="FF4F81BD"/>
      </bottom>
      <diagonal/>
    </border>
    <border>
      <left style="medium">
        <color indexed="64"/>
      </left>
      <right/>
      <top style="medium">
        <color indexed="64"/>
      </top>
      <bottom style="thick">
        <color rgb="FF4F81BD"/>
      </bottom>
      <diagonal/>
    </border>
    <border>
      <left/>
      <right/>
      <top style="medium">
        <color indexed="64"/>
      </top>
      <bottom style="thick">
        <color rgb="FF4F81BD"/>
      </bottom>
      <diagonal/>
    </border>
    <border>
      <left style="medium">
        <color indexed="64"/>
      </left>
      <right style="thin">
        <color indexed="64"/>
      </right>
      <top style="thick">
        <color rgb="FF4F81BD"/>
      </top>
      <bottom style="thick">
        <color rgb="FF4F81BD"/>
      </bottom>
      <diagonal/>
    </border>
    <border>
      <left style="medium">
        <color rgb="FF365F91"/>
      </left>
      <right style="medium">
        <color indexed="64"/>
      </right>
      <top style="thick">
        <color rgb="FF4F81BD"/>
      </top>
      <bottom style="thick">
        <color rgb="FF4F81BD"/>
      </bottom>
      <diagonal/>
    </border>
    <border>
      <left style="medium">
        <color rgb="FF365F91"/>
      </left>
      <right style="medium">
        <color indexed="64"/>
      </right>
      <top/>
      <bottom/>
      <diagonal/>
    </border>
    <border>
      <left style="medium">
        <color rgb="FF365F9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03">
    <xf numFmtId="0" fontId="0" fillId="0" borderId="0" xfId="0"/>
    <xf numFmtId="0" fontId="0" fillId="4" borderId="0" xfId="0" applyFill="1"/>
    <xf numFmtId="0" fontId="3" fillId="3" borderId="0" xfId="0" applyFont="1" applyFill="1" applyAlignment="1">
      <alignment horizontal="center" readingOrder="2"/>
    </xf>
    <xf numFmtId="164" fontId="3" fillId="2" borderId="0" xfId="1" applyNumberFormat="1" applyFont="1" applyFill="1" applyAlignment="1">
      <alignment horizontal="center"/>
    </xf>
    <xf numFmtId="9" fontId="5" fillId="4" borderId="0" xfId="1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8" fillId="0" borderId="0" xfId="0" applyFont="1"/>
    <xf numFmtId="0" fontId="9" fillId="4" borderId="0" xfId="0" applyFont="1" applyFill="1"/>
    <xf numFmtId="1" fontId="18" fillId="8" borderId="7" xfId="0" applyNumberFormat="1" applyFont="1" applyFill="1" applyBorder="1" applyAlignment="1">
      <alignment horizontal="center" vertical="center" wrapText="1"/>
    </xf>
    <xf numFmtId="1" fontId="18" fillId="8" borderId="8" xfId="0" applyNumberFormat="1" applyFont="1" applyFill="1" applyBorder="1" applyAlignment="1">
      <alignment horizontal="center" vertical="center" wrapText="1"/>
    </xf>
    <xf numFmtId="1" fontId="18" fillId="8" borderId="9" xfId="0" applyNumberFormat="1" applyFont="1" applyFill="1" applyBorder="1" applyAlignment="1">
      <alignment horizontal="center" vertical="center" wrapText="1"/>
    </xf>
    <xf numFmtId="0" fontId="13" fillId="3" borderId="0" xfId="0" applyFont="1" applyFill="1"/>
    <xf numFmtId="0" fontId="27" fillId="6" borderId="8" xfId="0" applyFont="1" applyFill="1" applyBorder="1" applyAlignment="1">
      <alignment horizontal="left" vertical="center"/>
    </xf>
    <xf numFmtId="0" fontId="28" fillId="4" borderId="8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 wrapText="1"/>
    </xf>
    <xf numFmtId="0" fontId="28" fillId="8" borderId="8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readingOrder="2"/>
    </xf>
    <xf numFmtId="0" fontId="30" fillId="0" borderId="2" xfId="0" applyFont="1" applyBorder="1" applyAlignment="1">
      <alignment horizontal="center"/>
    </xf>
    <xf numFmtId="165" fontId="30" fillId="0" borderId="2" xfId="0" applyNumberFormat="1" applyFont="1" applyBorder="1" applyAlignment="1">
      <alignment horizontal="center"/>
    </xf>
    <xf numFmtId="0" fontId="31" fillId="4" borderId="0" xfId="0" applyFont="1" applyFill="1" applyBorder="1" applyAlignment="1">
      <alignment vertical="center"/>
    </xf>
    <xf numFmtId="0" fontId="0" fillId="3" borderId="0" xfId="0" applyFill="1"/>
    <xf numFmtId="0" fontId="25" fillId="6" borderId="2" xfId="0" applyFont="1" applyFill="1" applyBorder="1" applyAlignment="1">
      <alignment horizontal="center" vertical="center" wrapText="1"/>
    </xf>
    <xf numFmtId="0" fontId="35" fillId="6" borderId="2" xfId="0" applyFont="1" applyFill="1" applyBorder="1" applyAlignment="1">
      <alignment horizontal="left" vertical="center"/>
    </xf>
    <xf numFmtId="1" fontId="22" fillId="9" borderId="2" xfId="0" applyNumberFormat="1" applyFont="1" applyFill="1" applyBorder="1" applyAlignment="1">
      <alignment horizontal="center" vertical="center"/>
    </xf>
    <xf numFmtId="1" fontId="25" fillId="6" borderId="2" xfId="0" applyNumberFormat="1" applyFont="1" applyFill="1" applyBorder="1" applyAlignment="1">
      <alignment horizontal="center" vertical="center"/>
    </xf>
    <xf numFmtId="0" fontId="38" fillId="2" borderId="0" xfId="0" applyFont="1" applyFill="1"/>
    <xf numFmtId="0" fontId="17" fillId="2" borderId="0" xfId="0" applyFont="1" applyFill="1" applyAlignment="1">
      <alignment horizontal="center"/>
    </xf>
    <xf numFmtId="0" fontId="39" fillId="12" borderId="14" xfId="0" applyFont="1" applyFill="1" applyBorder="1" applyAlignment="1">
      <alignment horizontal="left" vertical="center"/>
    </xf>
    <xf numFmtId="0" fontId="40" fillId="12" borderId="14" xfId="0" applyFont="1" applyFill="1" applyBorder="1" applyAlignment="1">
      <alignment vertical="center"/>
    </xf>
    <xf numFmtId="0" fontId="39" fillId="0" borderId="2" xfId="0" applyFont="1" applyBorder="1" applyAlignment="1">
      <alignment horizontal="left" vertical="center"/>
    </xf>
    <xf numFmtId="0" fontId="39" fillId="2" borderId="0" xfId="0" applyFont="1" applyFill="1" applyAlignment="1">
      <alignment horizontal="left"/>
    </xf>
    <xf numFmtId="0" fontId="40" fillId="2" borderId="0" xfId="0" applyFont="1" applyFill="1" applyAlignment="1">
      <alignment horizontal="center"/>
    </xf>
    <xf numFmtId="0" fontId="40" fillId="12" borderId="14" xfId="0" applyFont="1" applyFill="1" applyBorder="1" applyAlignment="1">
      <alignment horizontal="center" vertical="center"/>
    </xf>
    <xf numFmtId="0" fontId="40" fillId="12" borderId="8" xfId="0" applyFont="1" applyFill="1" applyBorder="1" applyAlignment="1">
      <alignment horizontal="center" vertical="center"/>
    </xf>
    <xf numFmtId="0" fontId="39" fillId="12" borderId="9" xfId="0" applyFont="1" applyFill="1" applyBorder="1" applyAlignment="1">
      <alignment horizontal="left" vertical="center"/>
    </xf>
    <xf numFmtId="0" fontId="39" fillId="0" borderId="18" xfId="0" applyFont="1" applyBorder="1" applyAlignment="1">
      <alignment horizontal="left" vertical="center"/>
    </xf>
    <xf numFmtId="0" fontId="3" fillId="13" borderId="0" xfId="0" quotePrefix="1" applyFont="1" applyFill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0" fontId="41" fillId="10" borderId="2" xfId="0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42" fillId="13" borderId="2" xfId="0" applyFont="1" applyFill="1" applyBorder="1"/>
    <xf numFmtId="0" fontId="37" fillId="13" borderId="2" xfId="0" applyFont="1" applyFill="1" applyBorder="1" applyAlignment="1">
      <alignment horizontal="center" vertical="center"/>
    </xf>
    <xf numFmtId="0" fontId="43" fillId="13" borderId="2" xfId="0" applyFont="1" applyFill="1" applyBorder="1" applyAlignment="1">
      <alignment horizontal="center" vertical="center"/>
    </xf>
    <xf numFmtId="17" fontId="45" fillId="3" borderId="0" xfId="0" applyNumberFormat="1" applyFont="1" applyFill="1" applyBorder="1" applyAlignment="1">
      <alignment vertical="center" wrapText="1"/>
    </xf>
    <xf numFmtId="164" fontId="0" fillId="0" borderId="0" xfId="1" applyNumberFormat="1" applyFont="1"/>
    <xf numFmtId="0" fontId="38" fillId="2" borderId="0" xfId="0" applyFont="1" applyFill="1" applyAlignment="1">
      <alignment horizontal="center"/>
    </xf>
    <xf numFmtId="164" fontId="39" fillId="0" borderId="2" xfId="1" applyNumberFormat="1" applyFont="1" applyFill="1" applyBorder="1" applyAlignment="1">
      <alignment horizontal="center" vertical="center"/>
    </xf>
    <xf numFmtId="164" fontId="39" fillId="0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right"/>
    </xf>
    <xf numFmtId="0" fontId="9" fillId="4" borderId="0" xfId="0" applyFont="1" applyFill="1" applyAlignment="1"/>
    <xf numFmtId="0" fontId="0" fillId="0" borderId="0" xfId="0" applyAlignment="1">
      <alignment horizontal="center"/>
    </xf>
    <xf numFmtId="0" fontId="51" fillId="0" borderId="0" xfId="0" applyFont="1"/>
    <xf numFmtId="3" fontId="20" fillId="4" borderId="0" xfId="2" applyNumberFormat="1" applyFont="1" applyFill="1" applyBorder="1" applyAlignment="1">
      <alignment horizontal="center" vertical="center" wrapText="1"/>
    </xf>
    <xf numFmtId="0" fontId="53" fillId="0" borderId="0" xfId="0" applyFont="1"/>
    <xf numFmtId="164" fontId="5" fillId="0" borderId="0" xfId="1" applyNumberFormat="1" applyFont="1"/>
    <xf numFmtId="9" fontId="0" fillId="0" borderId="0" xfId="1" applyFont="1"/>
    <xf numFmtId="164" fontId="9" fillId="4" borderId="0" xfId="0" applyNumberFormat="1" applyFont="1" applyFill="1"/>
    <xf numFmtId="0" fontId="55" fillId="4" borderId="0" xfId="0" applyFont="1" applyFill="1"/>
    <xf numFmtId="0" fontId="54" fillId="4" borderId="0" xfId="0" applyFont="1" applyFill="1"/>
    <xf numFmtId="0" fontId="0" fillId="8" borderId="0" xfId="0" applyFill="1"/>
    <xf numFmtId="0" fontId="28" fillId="4" borderId="0" xfId="0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 vertical="center" wrapText="1"/>
    </xf>
    <xf numFmtId="1" fontId="60" fillId="4" borderId="0" xfId="0" applyNumberFormat="1" applyFont="1" applyFill="1" applyBorder="1" applyAlignment="1">
      <alignment horizontal="center" vertical="center"/>
    </xf>
    <xf numFmtId="16" fontId="47" fillId="4" borderId="30" xfId="0" quotePrefix="1" applyNumberFormat="1" applyFont="1" applyFill="1" applyBorder="1" applyAlignment="1">
      <alignment horizontal="center" vertical="center" wrapText="1"/>
    </xf>
    <xf numFmtId="0" fontId="62" fillId="3" borderId="32" xfId="0" applyFont="1" applyFill="1" applyBorder="1" applyAlignment="1">
      <alignment horizontal="center" wrapText="1"/>
    </xf>
    <xf numFmtId="0" fontId="52" fillId="8" borderId="22" xfId="0" applyFont="1" applyFill="1" applyBorder="1"/>
    <xf numFmtId="0" fontId="20" fillId="8" borderId="22" xfId="0" applyFont="1" applyFill="1" applyBorder="1" applyAlignment="1">
      <alignment horizontal="center"/>
    </xf>
    <xf numFmtId="0" fontId="52" fillId="8" borderId="26" xfId="0" applyFont="1" applyFill="1" applyBorder="1"/>
    <xf numFmtId="0" fontId="20" fillId="8" borderId="26" xfId="0" applyFont="1" applyFill="1" applyBorder="1" applyAlignment="1">
      <alignment horizontal="center"/>
    </xf>
    <xf numFmtId="0" fontId="52" fillId="8" borderId="33" xfId="0" applyFont="1" applyFill="1" applyBorder="1"/>
    <xf numFmtId="0" fontId="20" fillId="8" borderId="34" xfId="0" applyFont="1" applyFill="1" applyBorder="1" applyAlignment="1">
      <alignment horizontal="center"/>
    </xf>
    <xf numFmtId="0" fontId="52" fillId="8" borderId="35" xfId="0" applyFont="1" applyFill="1" applyBorder="1"/>
    <xf numFmtId="0" fontId="20" fillId="8" borderId="35" xfId="0" applyFont="1" applyFill="1" applyBorder="1" applyAlignment="1">
      <alignment horizontal="center"/>
    </xf>
    <xf numFmtId="0" fontId="14" fillId="3" borderId="38" xfId="0" applyFont="1" applyFill="1" applyBorder="1" applyAlignment="1">
      <alignment horizontal="center" vertical="center" wrapText="1"/>
    </xf>
    <xf numFmtId="0" fontId="63" fillId="3" borderId="39" xfId="0" applyFont="1" applyFill="1" applyBorder="1" applyAlignment="1">
      <alignment horizontal="center" vertical="center" wrapText="1"/>
    </xf>
    <xf numFmtId="0" fontId="57" fillId="4" borderId="40" xfId="0" applyFont="1" applyFill="1" applyBorder="1" applyAlignment="1">
      <alignment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59" fillId="15" borderId="41" xfId="0" applyFont="1" applyFill="1" applyBorder="1" applyAlignment="1">
      <alignment vertical="center"/>
    </xf>
    <xf numFmtId="0" fontId="10" fillId="15" borderId="2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59" fillId="15" borderId="42" xfId="0" applyFont="1" applyFill="1" applyBorder="1" applyAlignment="1">
      <alignment vertical="center"/>
    </xf>
    <xf numFmtId="0" fontId="10" fillId="15" borderId="6" xfId="0" applyFont="1" applyFill="1" applyBorder="1" applyAlignment="1">
      <alignment horizontal="center" vertical="center"/>
    </xf>
    <xf numFmtId="0" fontId="59" fillId="15" borderId="23" xfId="0" applyFont="1" applyFill="1" applyBorder="1" applyAlignment="1">
      <alignment vertical="center"/>
    </xf>
    <xf numFmtId="0" fontId="10" fillId="15" borderId="6" xfId="0" applyFont="1" applyFill="1" applyBorder="1" applyAlignment="1">
      <alignment horizontal="center"/>
    </xf>
    <xf numFmtId="0" fontId="59" fillId="4" borderId="23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center"/>
    </xf>
    <xf numFmtId="0" fontId="63" fillId="3" borderId="27" xfId="0" applyFont="1" applyFill="1" applyBorder="1" applyAlignment="1">
      <alignment horizontal="left"/>
    </xf>
    <xf numFmtId="0" fontId="63" fillId="3" borderId="24" xfId="0" applyFont="1" applyFill="1" applyBorder="1" applyAlignment="1">
      <alignment horizontal="center"/>
    </xf>
    <xf numFmtId="0" fontId="20" fillId="8" borderId="33" xfId="0" applyFont="1" applyFill="1" applyBorder="1" applyAlignment="1">
      <alignment horizontal="center"/>
    </xf>
    <xf numFmtId="0" fontId="20" fillId="8" borderId="44" xfId="0" applyFont="1" applyFill="1" applyBorder="1" applyAlignment="1">
      <alignment horizontal="center"/>
    </xf>
    <xf numFmtId="0" fontId="20" fillId="8" borderId="10" xfId="0" applyFont="1" applyFill="1" applyBorder="1" applyAlignment="1">
      <alignment horizontal="center"/>
    </xf>
    <xf numFmtId="0" fontId="20" fillId="8" borderId="1" xfId="0" applyFont="1" applyFill="1" applyBorder="1" applyAlignment="1">
      <alignment horizontal="center"/>
    </xf>
    <xf numFmtId="0" fontId="20" fillId="8" borderId="45" xfId="0" applyFont="1" applyFill="1" applyBorder="1" applyAlignment="1">
      <alignment horizontal="center"/>
    </xf>
    <xf numFmtId="165" fontId="20" fillId="4" borderId="21" xfId="1" applyNumberFormat="1" applyFont="1" applyFill="1" applyBorder="1" applyAlignment="1">
      <alignment horizontal="center" vertical="center"/>
    </xf>
    <xf numFmtId="0" fontId="66" fillId="4" borderId="0" xfId="0" applyFont="1" applyFill="1"/>
    <xf numFmtId="0" fontId="25" fillId="4" borderId="0" xfId="0" applyFont="1" applyFill="1" applyAlignment="1"/>
    <xf numFmtId="0" fontId="67" fillId="4" borderId="0" xfId="0" applyFont="1" applyFill="1"/>
    <xf numFmtId="0" fontId="68" fillId="0" borderId="0" xfId="0" applyFont="1"/>
    <xf numFmtId="0" fontId="66" fillId="2" borderId="0" xfId="0" applyFont="1" applyFill="1" applyAlignment="1">
      <alignment vertical="center"/>
    </xf>
    <xf numFmtId="0" fontId="66" fillId="0" borderId="0" xfId="0" applyFont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67" fillId="2" borderId="0" xfId="0" applyFont="1" applyFill="1" applyAlignment="1">
      <alignment vertical="center"/>
    </xf>
    <xf numFmtId="0" fontId="67" fillId="0" borderId="0" xfId="0" applyFont="1" applyAlignment="1">
      <alignment vertical="center"/>
    </xf>
    <xf numFmtId="164" fontId="15" fillId="2" borderId="0" xfId="1" applyNumberFormat="1" applyFont="1" applyFill="1" applyAlignment="1">
      <alignment horizontal="center" vertical="center"/>
    </xf>
    <xf numFmtId="165" fontId="15" fillId="2" borderId="0" xfId="0" applyNumberFormat="1" applyFont="1" applyFill="1" applyAlignment="1">
      <alignment horizontal="center" vertical="center"/>
    </xf>
    <xf numFmtId="164" fontId="15" fillId="3" borderId="0" xfId="1" applyNumberFormat="1" applyFont="1" applyFill="1" applyAlignment="1">
      <alignment horizontal="center" vertical="center"/>
    </xf>
    <xf numFmtId="0" fontId="0" fillId="17" borderId="0" xfId="0" applyFill="1"/>
    <xf numFmtId="0" fontId="15" fillId="17" borderId="0" xfId="0" applyFont="1" applyFill="1" applyAlignment="1">
      <alignment horizontal="center" vertical="center"/>
    </xf>
    <xf numFmtId="0" fontId="70" fillId="18" borderId="46" xfId="0" applyFont="1" applyFill="1" applyBorder="1" applyAlignment="1">
      <alignment horizontal="center" vertical="center"/>
    </xf>
    <xf numFmtId="0" fontId="70" fillId="18" borderId="46" xfId="0" applyFont="1" applyFill="1" applyBorder="1" applyAlignment="1">
      <alignment horizontal="center" vertical="center" wrapText="1"/>
    </xf>
    <xf numFmtId="0" fontId="28" fillId="19" borderId="46" xfId="0" applyFont="1" applyFill="1" applyBorder="1" applyAlignment="1">
      <alignment horizontal="center" vertical="center" wrapText="1"/>
    </xf>
    <xf numFmtId="0" fontId="71" fillId="19" borderId="46" xfId="0" applyFont="1" applyFill="1" applyBorder="1" applyAlignment="1">
      <alignment horizontal="center" vertical="center"/>
    </xf>
    <xf numFmtId="0" fontId="72" fillId="18" borderId="46" xfId="0" applyFont="1" applyFill="1" applyBorder="1" applyAlignment="1">
      <alignment horizontal="center" vertical="center"/>
    </xf>
    <xf numFmtId="0" fontId="28" fillId="19" borderId="46" xfId="0" applyFont="1" applyFill="1" applyBorder="1" applyAlignment="1">
      <alignment horizontal="center" vertical="center"/>
    </xf>
    <xf numFmtId="0" fontId="25" fillId="4" borderId="47" xfId="0" applyFont="1" applyFill="1" applyBorder="1" applyAlignment="1">
      <alignment horizontal="center" vertical="center"/>
    </xf>
    <xf numFmtId="0" fontId="58" fillId="4" borderId="47" xfId="0" applyFont="1" applyFill="1" applyBorder="1" applyAlignment="1">
      <alignment horizontal="center" vertical="center"/>
    </xf>
    <xf numFmtId="0" fontId="42" fillId="4" borderId="47" xfId="0" applyFont="1" applyFill="1" applyBorder="1"/>
    <xf numFmtId="0" fontId="74" fillId="4" borderId="0" xfId="0" applyFont="1" applyFill="1"/>
    <xf numFmtId="0" fontId="74" fillId="0" borderId="0" xfId="0" applyFont="1"/>
    <xf numFmtId="164" fontId="74" fillId="0" borderId="0" xfId="0" applyNumberFormat="1" applyFont="1"/>
    <xf numFmtId="165" fontId="48" fillId="4" borderId="0" xfId="1" applyNumberFormat="1" applyFont="1" applyFill="1" applyBorder="1" applyAlignment="1">
      <alignment horizontal="center" vertical="center"/>
    </xf>
    <xf numFmtId="0" fontId="76" fillId="20" borderId="49" xfId="0" applyFont="1" applyFill="1" applyBorder="1" applyAlignment="1">
      <alignment horizontal="center" vertical="center" wrapText="1" readingOrder="1"/>
    </xf>
    <xf numFmtId="0" fontId="78" fillId="18" borderId="0" xfId="0" applyFont="1" applyFill="1" applyBorder="1"/>
    <xf numFmtId="0" fontId="28" fillId="18" borderId="0" xfId="0" applyFont="1" applyFill="1" applyBorder="1" applyAlignment="1">
      <alignment horizontal="center" vertical="center" wrapText="1"/>
    </xf>
    <xf numFmtId="0" fontId="14" fillId="4" borderId="0" xfId="0" applyFont="1" applyFill="1" applyBorder="1"/>
    <xf numFmtId="17" fontId="24" fillId="4" borderId="0" xfId="0" applyNumberFormat="1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8" fillId="21" borderId="0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165" fontId="28" fillId="4" borderId="0" xfId="0" applyNumberFormat="1" applyFont="1" applyFill="1" applyBorder="1" applyAlignment="1">
      <alignment horizontal="center" vertical="center"/>
    </xf>
    <xf numFmtId="0" fontId="29" fillId="20" borderId="27" xfId="0" applyFont="1" applyFill="1" applyBorder="1" applyAlignment="1">
      <alignment horizontal="center" vertical="center" readingOrder="1"/>
    </xf>
    <xf numFmtId="0" fontId="22" fillId="0" borderId="40" xfId="0" applyFont="1" applyBorder="1" applyAlignment="1">
      <alignment horizontal="left" wrapText="1" readingOrder="1"/>
    </xf>
    <xf numFmtId="0" fontId="80" fillId="22" borderId="27" xfId="0" applyFont="1" applyFill="1" applyBorder="1" applyAlignment="1">
      <alignment horizontal="center" wrapText="1" readingOrder="1"/>
    </xf>
    <xf numFmtId="0" fontId="80" fillId="22" borderId="49" xfId="0" applyFont="1" applyFill="1" applyBorder="1" applyAlignment="1">
      <alignment horizontal="center" wrapText="1" readingOrder="1"/>
    </xf>
    <xf numFmtId="0" fontId="80" fillId="0" borderId="40" xfId="0" applyFont="1" applyBorder="1" applyAlignment="1">
      <alignment horizontal="left" wrapText="1" readingOrder="1"/>
    </xf>
    <xf numFmtId="0" fontId="81" fillId="0" borderId="24" xfId="0" applyFont="1" applyBorder="1" applyAlignment="1">
      <alignment horizontal="center" wrapText="1" readingOrder="1"/>
    </xf>
    <xf numFmtId="0" fontId="81" fillId="0" borderId="22" xfId="0" applyFont="1" applyFill="1" applyBorder="1" applyAlignment="1">
      <alignment horizontal="center" wrapText="1" readingOrder="1"/>
    </xf>
    <xf numFmtId="0" fontId="37" fillId="0" borderId="0" xfId="0" applyFont="1"/>
    <xf numFmtId="3" fontId="53" fillId="0" borderId="42" xfId="0" applyNumberFormat="1" applyFont="1" applyBorder="1" applyAlignment="1">
      <alignment horizontal="center"/>
    </xf>
    <xf numFmtId="164" fontId="67" fillId="4" borderId="0" xfId="1" applyNumberFormat="1" applyFont="1" applyFill="1" applyAlignment="1">
      <alignment horizontal="center" vertical="center"/>
    </xf>
    <xf numFmtId="164" fontId="83" fillId="4" borderId="0" xfId="1" applyNumberFormat="1" applyFont="1" applyFill="1" applyAlignment="1">
      <alignment horizontal="center"/>
    </xf>
    <xf numFmtId="9" fontId="74" fillId="0" borderId="0" xfId="1" applyFont="1"/>
    <xf numFmtId="16" fontId="74" fillId="0" borderId="0" xfId="0" applyNumberFormat="1" applyFont="1"/>
    <xf numFmtId="164" fontId="84" fillId="0" borderId="2" xfId="1" applyNumberFormat="1" applyFont="1" applyFill="1" applyBorder="1" applyAlignment="1">
      <alignment horizontal="center" vertical="center"/>
    </xf>
    <xf numFmtId="164" fontId="84" fillId="0" borderId="2" xfId="0" applyNumberFormat="1" applyFont="1" applyFill="1" applyBorder="1" applyAlignment="1">
      <alignment horizontal="center" vertical="center"/>
    </xf>
    <xf numFmtId="1" fontId="74" fillId="0" borderId="0" xfId="0" applyNumberFormat="1" applyFont="1"/>
    <xf numFmtId="0" fontId="0" fillId="10" borderId="0" xfId="0" applyFill="1"/>
    <xf numFmtId="0" fontId="85" fillId="11" borderId="0" xfId="0" applyFont="1" applyFill="1" applyAlignment="1">
      <alignment horizontal="center"/>
    </xf>
    <xf numFmtId="164" fontId="48" fillId="4" borderId="21" xfId="1" applyNumberFormat="1" applyFont="1" applyFill="1" applyBorder="1" applyAlignment="1">
      <alignment horizontal="center" vertical="center"/>
    </xf>
    <xf numFmtId="1" fontId="0" fillId="0" borderId="0" xfId="0" applyNumberFormat="1"/>
    <xf numFmtId="1" fontId="25" fillId="3" borderId="2" xfId="0" applyNumberFormat="1" applyFont="1" applyFill="1" applyBorder="1" applyAlignment="1">
      <alignment horizontal="center" vertical="center"/>
    </xf>
    <xf numFmtId="165" fontId="25" fillId="3" borderId="2" xfId="0" applyNumberFormat="1" applyFont="1" applyFill="1" applyBorder="1" applyAlignment="1">
      <alignment horizontal="center" vertical="center"/>
    </xf>
    <xf numFmtId="16" fontId="2" fillId="3" borderId="0" xfId="0" quotePrefix="1" applyNumberFormat="1" applyFont="1" applyFill="1" applyAlignment="1">
      <alignment horizontal="center"/>
    </xf>
    <xf numFmtId="0" fontId="32" fillId="4" borderId="0" xfId="0" applyFont="1" applyFill="1" applyBorder="1" applyAlignment="1">
      <alignment vertical="center" wrapText="1"/>
    </xf>
    <xf numFmtId="0" fontId="32" fillId="4" borderId="0" xfId="0" applyFont="1" applyFill="1" applyAlignment="1">
      <alignment vertical="center"/>
    </xf>
    <xf numFmtId="0" fontId="88" fillId="3" borderId="0" xfId="0" quotePrefix="1" applyFont="1" applyFill="1" applyBorder="1" applyAlignment="1">
      <alignment horizontal="center" vertical="center"/>
    </xf>
    <xf numFmtId="17" fontId="88" fillId="3" borderId="0" xfId="0" quotePrefix="1" applyNumberFormat="1" applyFont="1" applyFill="1" applyBorder="1" applyAlignment="1">
      <alignment horizontal="center" vertical="center" wrapText="1"/>
    </xf>
    <xf numFmtId="0" fontId="36" fillId="3" borderId="9" xfId="0" quotePrefix="1" applyFont="1" applyFill="1" applyBorder="1" applyAlignment="1">
      <alignment horizontal="center" vertical="center"/>
    </xf>
    <xf numFmtId="0" fontId="91" fillId="4" borderId="2" xfId="0" applyFont="1" applyFill="1" applyBorder="1" applyAlignment="1">
      <alignment horizontal="center" vertical="center"/>
    </xf>
    <xf numFmtId="0" fontId="92" fillId="8" borderId="2" xfId="0" applyFont="1" applyFill="1" applyBorder="1" applyAlignment="1">
      <alignment horizontal="center" vertical="center"/>
    </xf>
    <xf numFmtId="0" fontId="92" fillId="4" borderId="2" xfId="0" applyFont="1" applyFill="1" applyBorder="1" applyAlignment="1">
      <alignment horizontal="center" vertical="center"/>
    </xf>
    <xf numFmtId="0" fontId="91" fillId="8" borderId="2" xfId="0" applyFont="1" applyFill="1" applyBorder="1" applyAlignment="1">
      <alignment horizontal="center" vertical="center"/>
    </xf>
    <xf numFmtId="0" fontId="91" fillId="8" borderId="2" xfId="0" quotePrefix="1" applyFont="1" applyFill="1" applyBorder="1" applyAlignment="1">
      <alignment horizontal="center" vertical="center"/>
    </xf>
    <xf numFmtId="1" fontId="25" fillId="6" borderId="14" xfId="0" applyNumberFormat="1" applyFont="1" applyFill="1" applyBorder="1" applyAlignment="1">
      <alignment horizontal="center" vertical="center" wrapText="1" readingOrder="2"/>
    </xf>
    <xf numFmtId="0" fontId="94" fillId="8" borderId="8" xfId="0" applyFont="1" applyFill="1" applyBorder="1" applyAlignment="1">
      <alignment horizontal="center" vertical="center" wrapText="1"/>
    </xf>
    <xf numFmtId="0" fontId="94" fillId="4" borderId="8" xfId="0" applyFont="1" applyFill="1" applyBorder="1" applyAlignment="1">
      <alignment horizontal="center" vertical="center" wrapText="1"/>
    </xf>
    <xf numFmtId="0" fontId="94" fillId="8" borderId="8" xfId="0" applyFont="1" applyFill="1" applyBorder="1" applyAlignment="1">
      <alignment horizontal="center" vertical="center"/>
    </xf>
    <xf numFmtId="0" fontId="94" fillId="4" borderId="8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164" fontId="25" fillId="3" borderId="2" xfId="1" applyNumberFormat="1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26" fillId="6" borderId="14" xfId="0" applyFont="1" applyFill="1" applyBorder="1" applyAlignment="1"/>
    <xf numFmtId="2" fontId="5" fillId="4" borderId="0" xfId="0" applyNumberFormat="1" applyFont="1" applyFill="1" applyAlignment="1">
      <alignment horizontal="center"/>
    </xf>
    <xf numFmtId="0" fontId="49" fillId="2" borderId="2" xfId="0" applyFont="1" applyFill="1" applyBorder="1" applyAlignment="1">
      <alignment horizontal="center" vertical="center"/>
    </xf>
    <xf numFmtId="0" fontId="96" fillId="4" borderId="0" xfId="0" applyFont="1" applyFill="1" applyBorder="1" applyAlignment="1">
      <alignment vertical="center"/>
    </xf>
    <xf numFmtId="165" fontId="98" fillId="4" borderId="0" xfId="0" applyNumberFormat="1" applyFont="1" applyFill="1" applyBorder="1" applyAlignment="1">
      <alignment horizontal="center"/>
    </xf>
    <xf numFmtId="0" fontId="99" fillId="7" borderId="0" xfId="0" applyFont="1" applyFill="1" applyBorder="1" applyAlignment="1"/>
    <xf numFmtId="0" fontId="99" fillId="7" borderId="0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/>
    </xf>
    <xf numFmtId="0" fontId="101" fillId="0" borderId="0" xfId="0" applyFont="1" applyAlignment="1">
      <alignment horizontal="left" indent="4"/>
    </xf>
    <xf numFmtId="0" fontId="0" fillId="0" borderId="0" xfId="0" applyAlignment="1">
      <alignment wrapText="1"/>
    </xf>
    <xf numFmtId="165" fontId="15" fillId="24" borderId="0" xfId="0" applyNumberFormat="1" applyFont="1" applyFill="1" applyBorder="1" applyAlignment="1" applyProtection="1">
      <alignment horizontal="center" vertical="center"/>
    </xf>
    <xf numFmtId="165" fontId="85" fillId="11" borderId="0" xfId="0" applyNumberFormat="1" applyFont="1" applyFill="1" applyAlignment="1">
      <alignment horizontal="center"/>
    </xf>
    <xf numFmtId="166" fontId="12" fillId="4" borderId="0" xfId="0" applyNumberFormat="1" applyFont="1" applyFill="1" applyBorder="1" applyAlignment="1" applyProtection="1">
      <alignment horizontal="center" vertical="center"/>
    </xf>
    <xf numFmtId="165" fontId="12" fillId="4" borderId="0" xfId="0" applyNumberFormat="1" applyFont="1" applyFill="1" applyBorder="1" applyAlignment="1" applyProtection="1">
      <alignment horizontal="center" vertical="center"/>
    </xf>
    <xf numFmtId="166" fontId="102" fillId="4" borderId="0" xfId="0" applyNumberFormat="1" applyFont="1" applyFill="1" applyBorder="1" applyAlignment="1" applyProtection="1">
      <alignment horizontal="center" vertical="center"/>
    </xf>
    <xf numFmtId="165" fontId="102" fillId="4" borderId="0" xfId="0" applyNumberFormat="1" applyFont="1" applyFill="1" applyBorder="1" applyAlignment="1" applyProtection="1">
      <alignment horizontal="center" vertical="center"/>
    </xf>
    <xf numFmtId="0" fontId="16" fillId="7" borderId="56" xfId="0" applyFont="1" applyFill="1" applyBorder="1" applyAlignment="1"/>
    <xf numFmtId="1" fontId="18" fillId="8" borderId="2" xfId="0" applyNumberFormat="1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left" vertical="center"/>
    </xf>
    <xf numFmtId="0" fontId="23" fillId="4" borderId="57" xfId="0" applyFont="1" applyFill="1" applyBorder="1" applyAlignment="1">
      <alignment horizontal="right"/>
    </xf>
    <xf numFmtId="0" fontId="9" fillId="4" borderId="57" xfId="0" applyFont="1" applyFill="1" applyBorder="1"/>
    <xf numFmtId="0" fontId="104" fillId="25" borderId="2" xfId="0" applyFont="1" applyFill="1" applyBorder="1" applyAlignment="1">
      <alignment horizontal="centerContinuous" vertical="center"/>
    </xf>
    <xf numFmtId="0" fontId="103" fillId="25" borderId="2" xfId="0" applyFont="1" applyFill="1" applyBorder="1" applyAlignment="1">
      <alignment horizontal="left" vertical="center"/>
    </xf>
    <xf numFmtId="0" fontId="105" fillId="25" borderId="2" xfId="0" applyFont="1" applyFill="1" applyBorder="1" applyAlignment="1">
      <alignment horizontal="center" vertical="center" wrapText="1"/>
    </xf>
    <xf numFmtId="0" fontId="105" fillId="25" borderId="2" xfId="0" applyFont="1" applyFill="1" applyBorder="1" applyAlignment="1">
      <alignment horizontal="center" vertical="center"/>
    </xf>
    <xf numFmtId="0" fontId="106" fillId="25" borderId="2" xfId="0" applyFont="1" applyFill="1" applyBorder="1"/>
    <xf numFmtId="165" fontId="107" fillId="9" borderId="2" xfId="0" applyNumberFormat="1" applyFont="1" applyFill="1" applyBorder="1" applyAlignment="1">
      <alignment vertical="center"/>
    </xf>
    <xf numFmtId="0" fontId="107" fillId="25" borderId="2" xfId="0" applyFont="1" applyFill="1" applyBorder="1" applyAlignment="1">
      <alignment vertical="center" wrapText="1"/>
    </xf>
    <xf numFmtId="0" fontId="107" fillId="25" borderId="2" xfId="0" quotePrefix="1" applyFont="1" applyFill="1" applyBorder="1" applyAlignment="1">
      <alignment horizontal="left" vertical="center" wrapText="1"/>
    </xf>
    <xf numFmtId="0" fontId="108" fillId="25" borderId="2" xfId="0" applyFont="1" applyFill="1" applyBorder="1" applyAlignment="1">
      <alignment vertical="center"/>
    </xf>
    <xf numFmtId="0" fontId="104" fillId="9" borderId="2" xfId="0" applyFont="1" applyFill="1" applyBorder="1" applyAlignment="1">
      <alignment vertical="center"/>
    </xf>
    <xf numFmtId="165" fontId="104" fillId="9" borderId="2" xfId="0" applyNumberFormat="1" applyFont="1" applyFill="1" applyBorder="1" applyAlignment="1">
      <alignment horizontal="right" vertical="center"/>
    </xf>
    <xf numFmtId="165" fontId="104" fillId="9" borderId="2" xfId="0" applyNumberFormat="1" applyFont="1" applyFill="1" applyBorder="1" applyAlignment="1">
      <alignment vertical="center"/>
    </xf>
    <xf numFmtId="1" fontId="104" fillId="9" borderId="2" xfId="0" applyNumberFormat="1" applyFont="1" applyFill="1" applyBorder="1" applyAlignment="1">
      <alignment vertical="center"/>
    </xf>
    <xf numFmtId="0" fontId="107" fillId="25" borderId="2" xfId="0" quotePrefix="1" applyFont="1" applyFill="1" applyBorder="1" applyAlignment="1">
      <alignment horizontal="left" vertical="center"/>
    </xf>
    <xf numFmtId="164" fontId="107" fillId="25" borderId="2" xfId="1" applyNumberFormat="1" applyFont="1" applyFill="1" applyBorder="1" applyAlignment="1">
      <alignment horizontal="right" vertical="center"/>
    </xf>
    <xf numFmtId="164" fontId="104" fillId="25" borderId="2" xfId="1" quotePrefix="1" applyNumberFormat="1" applyFont="1" applyFill="1" applyBorder="1" applyAlignment="1">
      <alignment horizontal="center" vertical="center"/>
    </xf>
    <xf numFmtId="164" fontId="107" fillId="25" borderId="2" xfId="1" quotePrefix="1" applyNumberFormat="1" applyFont="1" applyFill="1" applyBorder="1" applyAlignment="1">
      <alignment horizontal="right" vertical="center"/>
    </xf>
    <xf numFmtId="0" fontId="109" fillId="9" borderId="16" xfId="0" applyFont="1" applyFill="1" applyBorder="1"/>
    <xf numFmtId="0" fontId="107" fillId="9" borderId="0" xfId="0" applyFont="1" applyFill="1" applyBorder="1"/>
    <xf numFmtId="0" fontId="109" fillId="9" borderId="0" xfId="0" applyFont="1" applyFill="1" applyBorder="1"/>
    <xf numFmtId="0" fontId="109" fillId="0" borderId="0" xfId="0" applyFont="1" applyFill="1" applyBorder="1"/>
    <xf numFmtId="0" fontId="107" fillId="0" borderId="0" xfId="0" applyFont="1"/>
    <xf numFmtId="0" fontId="110" fillId="0" borderId="0" xfId="0" applyFont="1" applyFill="1" applyBorder="1"/>
    <xf numFmtId="0" fontId="25" fillId="3" borderId="9" xfId="0" applyFont="1" applyFill="1" applyBorder="1" applyAlignment="1">
      <alignment horizontal="center" vertical="center"/>
    </xf>
    <xf numFmtId="0" fontId="111" fillId="4" borderId="2" xfId="0" applyFont="1" applyFill="1" applyBorder="1" applyAlignment="1">
      <alignment horizontal="center" vertical="center"/>
    </xf>
    <xf numFmtId="0" fontId="112" fillId="4" borderId="8" xfId="0" applyFont="1" applyFill="1" applyBorder="1" applyAlignment="1">
      <alignment horizontal="center" vertical="center"/>
    </xf>
    <xf numFmtId="164" fontId="113" fillId="16" borderId="21" xfId="1" applyNumberFormat="1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10" borderId="0" xfId="0" applyNumberFormat="1" applyFill="1" applyAlignment="1">
      <alignment horizontal="center" vertical="center"/>
    </xf>
    <xf numFmtId="0" fontId="37" fillId="10" borderId="0" xfId="0" applyFont="1" applyFill="1" applyAlignment="1">
      <alignment horizontal="center" vertical="center"/>
    </xf>
    <xf numFmtId="17" fontId="37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80" fillId="26" borderId="49" xfId="0" applyFont="1" applyFill="1" applyBorder="1" applyAlignment="1">
      <alignment horizontal="center" wrapText="1" readingOrder="1"/>
    </xf>
    <xf numFmtId="0" fontId="81" fillId="26" borderId="24" xfId="0" applyFont="1" applyFill="1" applyBorder="1" applyAlignment="1">
      <alignment horizontal="center" wrapText="1" readingOrder="1"/>
    </xf>
    <xf numFmtId="3" fontId="53" fillId="26" borderId="0" xfId="0" applyNumberFormat="1" applyFont="1" applyFill="1" applyAlignment="1">
      <alignment horizontal="center"/>
    </xf>
    <xf numFmtId="0" fontId="22" fillId="0" borderId="0" xfId="0" applyFont="1" applyBorder="1" applyAlignment="1">
      <alignment horizontal="left" wrapText="1" readingOrder="1"/>
    </xf>
    <xf numFmtId="3" fontId="30" fillId="0" borderId="0" xfId="0" applyNumberFormat="1" applyFont="1" applyBorder="1" applyAlignment="1">
      <alignment horizontal="center" wrapText="1" readingOrder="1"/>
    </xf>
    <xf numFmtId="0" fontId="55" fillId="4" borderId="0" xfId="0" applyFont="1" applyFill="1" applyAlignment="1">
      <alignment horizontal="left"/>
    </xf>
    <xf numFmtId="1" fontId="55" fillId="4" borderId="0" xfId="0" applyNumberFormat="1" applyFont="1" applyFill="1" applyAlignment="1">
      <alignment horizontal="center"/>
    </xf>
    <xf numFmtId="1" fontId="91" fillId="9" borderId="2" xfId="0" applyNumberFormat="1" applyFont="1" applyFill="1" applyBorder="1" applyAlignment="1">
      <alignment horizontal="center" vertical="center"/>
    </xf>
    <xf numFmtId="0" fontId="115" fillId="4" borderId="0" xfId="0" applyFont="1" applyFill="1"/>
    <xf numFmtId="164" fontId="0" fillId="4" borderId="0" xfId="0" applyNumberFormat="1" applyFill="1"/>
    <xf numFmtId="164" fontId="0" fillId="4" borderId="0" xfId="1" applyNumberFormat="1" applyFont="1" applyFill="1"/>
    <xf numFmtId="1" fontId="12" fillId="4" borderId="54" xfId="0" applyNumberFormat="1" applyFont="1" applyFill="1" applyBorder="1" applyAlignment="1">
      <alignment wrapText="1"/>
    </xf>
    <xf numFmtId="1" fontId="12" fillId="4" borderId="0" xfId="0" applyNumberFormat="1" applyFont="1" applyFill="1" applyBorder="1" applyAlignment="1">
      <alignment wrapText="1"/>
    </xf>
    <xf numFmtId="1" fontId="12" fillId="4" borderId="55" xfId="0" applyNumberFormat="1" applyFont="1" applyFill="1" applyBorder="1" applyAlignment="1">
      <alignment wrapText="1"/>
    </xf>
    <xf numFmtId="1" fontId="18" fillId="8" borderId="63" xfId="0" applyNumberFormat="1" applyFont="1" applyFill="1" applyBorder="1" applyAlignment="1">
      <alignment horizontal="center" vertical="center" wrapText="1"/>
    </xf>
    <xf numFmtId="1" fontId="18" fillId="8" borderId="64" xfId="0" applyNumberFormat="1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/>
    </xf>
    <xf numFmtId="0" fontId="20" fillId="4" borderId="66" xfId="0" applyFont="1" applyFill="1" applyBorder="1" applyAlignment="1">
      <alignment horizontal="left" vertical="center"/>
    </xf>
    <xf numFmtId="0" fontId="20" fillId="4" borderId="65" xfId="0" applyFont="1" applyFill="1" applyBorder="1" applyAlignment="1">
      <alignment horizontal="left" vertical="center"/>
    </xf>
    <xf numFmtId="0" fontId="52" fillId="11" borderId="0" xfId="0" applyFont="1" applyFill="1"/>
    <xf numFmtId="165" fontId="30" fillId="0" borderId="64" xfId="0" applyNumberFormat="1" applyFont="1" applyBorder="1" applyAlignment="1">
      <alignment horizontal="center"/>
    </xf>
    <xf numFmtId="165" fontId="30" fillId="0" borderId="8" xfId="0" applyNumberFormat="1" applyFont="1" applyBorder="1" applyAlignment="1">
      <alignment horizontal="center"/>
    </xf>
    <xf numFmtId="1" fontId="93" fillId="3" borderId="2" xfId="0" applyNumberFormat="1" applyFont="1" applyFill="1" applyBorder="1" applyAlignment="1">
      <alignment horizontal="center" vertical="center"/>
    </xf>
    <xf numFmtId="164" fontId="116" fillId="3" borderId="2" xfId="1" applyNumberFormat="1" applyFont="1" applyFill="1" applyBorder="1" applyAlignment="1">
      <alignment horizontal="center" vertical="center"/>
    </xf>
    <xf numFmtId="164" fontId="116" fillId="3" borderId="2" xfId="1" quotePrefix="1" applyNumberFormat="1" applyFont="1" applyFill="1" applyBorder="1" applyAlignment="1">
      <alignment horizontal="center" vertical="center"/>
    </xf>
    <xf numFmtId="0" fontId="32" fillId="4" borderId="0" xfId="2" applyNumberFormat="1" applyFont="1" applyFill="1" applyBorder="1" applyAlignment="1">
      <alignment horizontal="center" vertical="center"/>
    </xf>
    <xf numFmtId="165" fontId="88" fillId="3" borderId="0" xfId="2" applyNumberFormat="1" applyFont="1" applyFill="1" applyBorder="1" applyAlignment="1">
      <alignment horizontal="center" vertical="center"/>
    </xf>
    <xf numFmtId="0" fontId="55" fillId="11" borderId="0" xfId="0" applyFont="1" applyFill="1" applyAlignment="1">
      <alignment horizontal="center"/>
    </xf>
    <xf numFmtId="1" fontId="55" fillId="4" borderId="62" xfId="0" applyNumberFormat="1" applyFont="1" applyFill="1" applyBorder="1" applyAlignment="1">
      <alignment horizontal="center"/>
    </xf>
    <xf numFmtId="1" fontId="55" fillId="4" borderId="63" xfId="0" applyNumberFormat="1" applyFont="1" applyFill="1" applyBorder="1" applyAlignment="1">
      <alignment horizontal="center"/>
    </xf>
    <xf numFmtId="0" fontId="55" fillId="11" borderId="68" xfId="0" applyFont="1" applyFill="1" applyBorder="1" applyAlignment="1">
      <alignment horizontal="center"/>
    </xf>
    <xf numFmtId="164" fontId="91" fillId="9" borderId="2" xfId="1" applyNumberFormat="1" applyFont="1" applyFill="1" applyBorder="1" applyAlignment="1">
      <alignment horizontal="center" vertical="center"/>
    </xf>
    <xf numFmtId="164" fontId="93" fillId="3" borderId="2" xfId="1" applyNumberFormat="1" applyFont="1" applyFill="1" applyBorder="1" applyAlignment="1">
      <alignment horizontal="center" vertical="center"/>
    </xf>
    <xf numFmtId="1" fontId="66" fillId="4" borderId="63" xfId="0" applyNumberFormat="1" applyFont="1" applyFill="1" applyBorder="1" applyAlignment="1">
      <alignment horizontal="center"/>
    </xf>
    <xf numFmtId="0" fontId="119" fillId="0" borderId="0" xfId="0" applyFont="1" applyAlignment="1">
      <alignment horizontal="justify"/>
    </xf>
    <xf numFmtId="0" fontId="75" fillId="0" borderId="0" xfId="3" applyAlignment="1" applyProtection="1"/>
    <xf numFmtId="0" fontId="120" fillId="0" borderId="0" xfId="0" applyFont="1"/>
    <xf numFmtId="0" fontId="75" fillId="0" borderId="0" xfId="3" applyAlignment="1" applyProtection="1">
      <alignment horizontal="left" indent="1"/>
    </xf>
    <xf numFmtId="0" fontId="82" fillId="0" borderId="0" xfId="0" applyFont="1"/>
    <xf numFmtId="0" fontId="75" fillId="0" borderId="0" xfId="3" applyAlignment="1" applyProtection="1">
      <alignment horizontal="center"/>
    </xf>
    <xf numFmtId="0" fontId="82" fillId="0" borderId="0" xfId="0" applyFont="1" applyAlignment="1">
      <alignment wrapText="1"/>
    </xf>
    <xf numFmtId="9" fontId="22" fillId="9" borderId="2" xfId="1" applyFont="1" applyFill="1" applyBorder="1" applyAlignment="1">
      <alignment horizontal="center" vertical="center"/>
    </xf>
    <xf numFmtId="9" fontId="90" fillId="9" borderId="2" xfId="1" applyFont="1" applyFill="1" applyBorder="1" applyAlignment="1">
      <alignment horizontal="center" vertical="center"/>
    </xf>
    <xf numFmtId="9" fontId="95" fillId="9" borderId="2" xfId="1" applyFont="1" applyFill="1" applyBorder="1" applyAlignment="1">
      <alignment horizontal="center" vertical="center"/>
    </xf>
    <xf numFmtId="9" fontId="25" fillId="3" borderId="2" xfId="1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61" xfId="0" applyFont="1" applyFill="1" applyBorder="1" applyAlignment="1">
      <alignment horizontal="center" vertical="center"/>
    </xf>
    <xf numFmtId="165" fontId="2" fillId="7" borderId="0" xfId="0" applyNumberFormat="1" applyFont="1" applyFill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horizontal="center" vertical="center"/>
    </xf>
    <xf numFmtId="1" fontId="55" fillId="4" borderId="13" xfId="0" applyNumberFormat="1" applyFont="1" applyFill="1" applyBorder="1" applyAlignment="1">
      <alignment horizontal="center"/>
    </xf>
    <xf numFmtId="0" fontId="55" fillId="0" borderId="18" xfId="0" applyFont="1" applyBorder="1" applyAlignment="1">
      <alignment horizontal="center"/>
    </xf>
    <xf numFmtId="0" fontId="55" fillId="0" borderId="67" xfId="0" applyFont="1" applyBorder="1" applyAlignment="1">
      <alignment horizontal="center"/>
    </xf>
    <xf numFmtId="164" fontId="92" fillId="9" borderId="2" xfId="1" applyNumberFormat="1" applyFont="1" applyFill="1" applyBorder="1" applyAlignment="1">
      <alignment horizontal="center" vertical="center"/>
    </xf>
    <xf numFmtId="164" fontId="111" fillId="9" borderId="2" xfId="1" applyNumberFormat="1" applyFont="1" applyFill="1" applyBorder="1" applyAlignment="1">
      <alignment horizontal="center" vertical="center"/>
    </xf>
    <xf numFmtId="0" fontId="53" fillId="4" borderId="0" xfId="0" applyFont="1" applyFill="1"/>
    <xf numFmtId="164" fontId="122" fillId="4" borderId="0" xfId="1" applyNumberFormat="1" applyFont="1" applyFill="1" applyAlignment="1">
      <alignment horizontal="center"/>
    </xf>
    <xf numFmtId="9" fontId="53" fillId="0" borderId="0" xfId="1" applyFont="1"/>
    <xf numFmtId="0" fontId="68" fillId="4" borderId="0" xfId="0" applyFont="1" applyFill="1"/>
    <xf numFmtId="0" fontId="69" fillId="4" borderId="0" xfId="0" applyFont="1" applyFill="1" applyAlignment="1">
      <alignment horizontal="center" vertical="center"/>
    </xf>
    <xf numFmtId="165" fontId="67" fillId="4" borderId="0" xfId="0" applyNumberFormat="1" applyFont="1" applyFill="1" applyAlignment="1">
      <alignment horizontal="center" vertical="center"/>
    </xf>
    <xf numFmtId="165" fontId="15" fillId="3" borderId="0" xfId="0" applyNumberFormat="1" applyFont="1" applyFill="1" applyAlignment="1">
      <alignment horizontal="center" vertical="center"/>
    </xf>
    <xf numFmtId="0" fontId="39" fillId="12" borderId="14" xfId="0" applyFont="1" applyFill="1" applyBorder="1" applyAlignment="1">
      <alignment horizontal="left" vertical="center" wrapText="1"/>
    </xf>
    <xf numFmtId="0" fontId="49" fillId="4" borderId="2" xfId="4" applyFont="1" applyFill="1" applyBorder="1" applyAlignment="1">
      <alignment horizontal="center" vertical="center"/>
    </xf>
    <xf numFmtId="0" fontId="49" fillId="0" borderId="2" xfId="4" applyFont="1" applyBorder="1" applyAlignment="1">
      <alignment horizontal="center" vertical="center"/>
    </xf>
    <xf numFmtId="0" fontId="49" fillId="0" borderId="18" xfId="4" applyFont="1" applyBorder="1" applyAlignment="1">
      <alignment horizontal="center" vertical="center"/>
    </xf>
    <xf numFmtId="164" fontId="79" fillId="0" borderId="0" xfId="1" applyNumberFormat="1" applyFont="1"/>
    <xf numFmtId="0" fontId="79" fillId="0" borderId="0" xfId="0" applyFont="1"/>
    <xf numFmtId="0" fontId="41" fillId="10" borderId="2" xfId="0" quotePrefix="1" applyFont="1" applyFill="1" applyBorder="1" applyAlignment="1">
      <alignment horizontal="center" vertical="center"/>
    </xf>
    <xf numFmtId="16" fontId="39" fillId="12" borderId="8" xfId="0" quotePrefix="1" applyNumberFormat="1" applyFont="1" applyFill="1" applyBorder="1" applyAlignment="1">
      <alignment horizontal="center" vertical="center"/>
    </xf>
    <xf numFmtId="165" fontId="32" fillId="4" borderId="0" xfId="2" applyNumberFormat="1" applyFont="1" applyFill="1" applyBorder="1" applyAlignment="1">
      <alignment horizontal="center" vertical="center"/>
    </xf>
    <xf numFmtId="165" fontId="118" fillId="3" borderId="0" xfId="2" applyNumberFormat="1" applyFont="1" applyFill="1" applyBorder="1" applyAlignment="1">
      <alignment horizontal="center" vertical="center"/>
    </xf>
    <xf numFmtId="165" fontId="49" fillId="4" borderId="2" xfId="4" applyNumberFormat="1" applyFont="1" applyFill="1" applyBorder="1" applyAlignment="1">
      <alignment horizontal="center" vertical="center"/>
    </xf>
    <xf numFmtId="164" fontId="55" fillId="4" borderId="0" xfId="1" applyNumberFormat="1" applyFont="1" applyFill="1" applyAlignment="1">
      <alignment horizontal="center"/>
    </xf>
    <xf numFmtId="1" fontId="123" fillId="7" borderId="58" xfId="0" applyNumberFormat="1" applyFont="1" applyFill="1" applyBorder="1" applyAlignment="1">
      <alignment horizontal="center" vertical="center"/>
    </xf>
    <xf numFmtId="0" fontId="123" fillId="7" borderId="58" xfId="0" applyFont="1" applyFill="1" applyBorder="1" applyAlignment="1">
      <alignment horizontal="center" vertical="center"/>
    </xf>
    <xf numFmtId="165" fontId="123" fillId="7" borderId="58" xfId="0" applyNumberFormat="1" applyFont="1" applyFill="1" applyBorder="1" applyAlignment="1">
      <alignment horizontal="center" vertical="center"/>
    </xf>
    <xf numFmtId="0" fontId="124" fillId="7" borderId="55" xfId="0" applyFont="1" applyFill="1" applyBorder="1" applyAlignment="1">
      <alignment horizontal="right"/>
    </xf>
    <xf numFmtId="1" fontId="39" fillId="0" borderId="2" xfId="0" applyNumberFormat="1" applyFont="1" applyFill="1" applyBorder="1" applyAlignment="1">
      <alignment horizontal="center" vertical="center"/>
    </xf>
    <xf numFmtId="1" fontId="40" fillId="2" borderId="0" xfId="0" applyNumberFormat="1" applyFont="1" applyFill="1" applyAlignment="1">
      <alignment horizontal="center"/>
    </xf>
    <xf numFmtId="1" fontId="40" fillId="12" borderId="14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85" fillId="11" borderId="0" xfId="0" applyFont="1" applyFill="1" applyAlignment="1">
      <alignment horizontal="left"/>
    </xf>
    <xf numFmtId="0" fontId="8" fillId="4" borderId="0" xfId="0" applyFont="1" applyFill="1"/>
    <xf numFmtId="16" fontId="3" fillId="3" borderId="0" xfId="0" quotePrefix="1" applyNumberFormat="1" applyFont="1" applyFill="1" applyAlignment="1">
      <alignment horizontal="center"/>
    </xf>
    <xf numFmtId="164" fontId="85" fillId="11" borderId="0" xfId="1" applyNumberFormat="1" applyFont="1" applyFill="1" applyAlignment="1">
      <alignment horizontal="center"/>
    </xf>
    <xf numFmtId="1" fontId="8" fillId="4" borderId="0" xfId="0" applyNumberFormat="1" applyFont="1" applyFill="1" applyAlignment="1">
      <alignment horizontal="center"/>
    </xf>
    <xf numFmtId="164" fontId="85" fillId="4" borderId="0" xfId="1" applyNumberFormat="1" applyFont="1" applyFill="1" applyAlignment="1">
      <alignment horizontal="center"/>
    </xf>
    <xf numFmtId="164" fontId="61" fillId="4" borderId="0" xfId="1" applyNumberFormat="1" applyFont="1" applyFill="1" applyAlignment="1">
      <alignment horizontal="center"/>
    </xf>
    <xf numFmtId="0" fontId="85" fillId="4" borderId="0" xfId="0" applyFont="1" applyFill="1" applyAlignment="1">
      <alignment horizontal="left"/>
    </xf>
    <xf numFmtId="1" fontId="23" fillId="4" borderId="0" xfId="0" applyNumberFormat="1" applyFont="1" applyFill="1" applyAlignment="1">
      <alignment horizontal="center"/>
    </xf>
    <xf numFmtId="164" fontId="100" fillId="4" borderId="0" xfId="1" applyNumberFormat="1" applyFont="1" applyFill="1" applyAlignment="1">
      <alignment horizontal="center"/>
    </xf>
    <xf numFmtId="164" fontId="126" fillId="4" borderId="0" xfId="1" applyNumberFormat="1" applyFont="1" applyFill="1" applyAlignment="1">
      <alignment horizont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165" fontId="3" fillId="3" borderId="0" xfId="0" applyNumberFormat="1" applyFont="1" applyFill="1" applyAlignment="1">
      <alignment horizontal="center" vertical="center"/>
    </xf>
    <xf numFmtId="164" fontId="3" fillId="3" borderId="0" xfId="1" applyNumberFormat="1" applyFont="1" applyFill="1" applyAlignment="1">
      <alignment horizontal="center" vertical="center"/>
    </xf>
    <xf numFmtId="0" fontId="61" fillId="4" borderId="0" xfId="0" applyFont="1" applyFill="1" applyAlignment="1">
      <alignment horizontal="left"/>
    </xf>
    <xf numFmtId="0" fontId="8" fillId="3" borderId="0" xfId="0" applyFont="1" applyFill="1"/>
    <xf numFmtId="16" fontId="3" fillId="3" borderId="0" xfId="0" quotePrefix="1" applyNumberFormat="1" applyFont="1" applyFill="1" applyAlignment="1">
      <alignment horizontal="center" readingOrder="2"/>
    </xf>
    <xf numFmtId="0" fontId="3" fillId="3" borderId="0" xfId="0" quotePrefix="1" applyFont="1" applyFill="1" applyAlignment="1">
      <alignment horizontal="center" readingOrder="2"/>
    </xf>
    <xf numFmtId="0" fontId="85" fillId="16" borderId="0" xfId="0" applyFont="1" applyFill="1" applyAlignment="1">
      <alignment horizontal="left"/>
    </xf>
    <xf numFmtId="0" fontId="85" fillId="16" borderId="0" xfId="0" applyFont="1" applyFill="1" applyAlignment="1">
      <alignment horizontal="center" vertical="center"/>
    </xf>
    <xf numFmtId="165" fontId="85" fillId="16" borderId="0" xfId="0" applyNumberFormat="1" applyFont="1" applyFill="1" applyAlignment="1">
      <alignment horizontal="center"/>
    </xf>
    <xf numFmtId="164" fontId="85" fillId="16" borderId="0" xfId="1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1" fontId="8" fillId="4" borderId="0" xfId="0" applyNumberFormat="1" applyFont="1" applyFill="1" applyAlignment="1">
      <alignment horizontal="center" vertical="center"/>
    </xf>
    <xf numFmtId="164" fontId="23" fillId="4" borderId="0" xfId="1" applyNumberFormat="1" applyFont="1" applyFill="1" applyAlignment="1">
      <alignment horizontal="center"/>
    </xf>
    <xf numFmtId="164" fontId="8" fillId="4" borderId="0" xfId="1" applyNumberFormat="1" applyFont="1" applyFill="1" applyAlignment="1">
      <alignment horizontal="center"/>
    </xf>
    <xf numFmtId="0" fontId="23" fillId="4" borderId="0" xfId="0" applyFont="1" applyFill="1" applyAlignment="1">
      <alignment horizontal="left"/>
    </xf>
    <xf numFmtId="1" fontId="23" fillId="4" borderId="0" xfId="0" applyNumberFormat="1" applyFont="1" applyFill="1" applyAlignment="1">
      <alignment horizontal="center" vertical="center"/>
    </xf>
    <xf numFmtId="164" fontId="127" fillId="4" borderId="0" xfId="1" applyNumberFormat="1" applyFont="1" applyFill="1" applyAlignment="1">
      <alignment horizontal="center"/>
    </xf>
    <xf numFmtId="0" fontId="23" fillId="4" borderId="0" xfId="0" applyFont="1" applyFill="1"/>
    <xf numFmtId="0" fontId="100" fillId="4" borderId="0" xfId="0" applyFont="1" applyFill="1"/>
    <xf numFmtId="165" fontId="8" fillId="4" borderId="0" xfId="0" applyNumberFormat="1" applyFont="1" applyFill="1" applyAlignment="1">
      <alignment horizontal="center"/>
    </xf>
    <xf numFmtId="165" fontId="8" fillId="0" borderId="0" xfId="0" applyNumberFormat="1" applyFont="1"/>
    <xf numFmtId="164" fontId="3" fillId="3" borderId="0" xfId="0" applyNumberFormat="1" applyFont="1" applyFill="1" applyAlignment="1">
      <alignment horizontal="center" vertical="center"/>
    </xf>
    <xf numFmtId="0" fontId="56" fillId="3" borderId="0" xfId="0" applyFont="1" applyFill="1"/>
    <xf numFmtId="0" fontId="85" fillId="11" borderId="0" xfId="0" applyFont="1" applyFill="1" applyAlignment="1">
      <alignment horizontal="right"/>
    </xf>
    <xf numFmtId="0" fontId="61" fillId="4" borderId="0" xfId="0" applyFont="1" applyFill="1"/>
    <xf numFmtId="9" fontId="85" fillId="4" borderId="0" xfId="1" applyNumberFormat="1" applyFont="1" applyFill="1" applyAlignment="1">
      <alignment horizontal="center"/>
    </xf>
    <xf numFmtId="9" fontId="8" fillId="0" borderId="0" xfId="1" applyFont="1"/>
    <xf numFmtId="14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125" fillId="4" borderId="0" xfId="0" applyFont="1" applyFill="1" applyAlignment="1">
      <alignment horizontal="left"/>
    </xf>
    <xf numFmtId="0" fontId="53" fillId="8" borderId="0" xfId="0" applyFont="1" applyFill="1"/>
    <xf numFmtId="1" fontId="53" fillId="8" borderId="0" xfId="0" applyNumberFormat="1" applyFont="1" applyFill="1"/>
    <xf numFmtId="9" fontId="53" fillId="8" borderId="0" xfId="1" applyNumberFormat="1" applyFont="1" applyFill="1"/>
    <xf numFmtId="165" fontId="117" fillId="4" borderId="0" xfId="2" applyNumberFormat="1" applyFont="1" applyFill="1" applyBorder="1" applyAlignment="1">
      <alignment horizontal="center" vertical="center"/>
    </xf>
    <xf numFmtId="0" fontId="88" fillId="6" borderId="0" xfId="0" applyFont="1" applyFill="1" applyAlignment="1">
      <alignment vertical="center"/>
    </xf>
    <xf numFmtId="165" fontId="118" fillId="6" borderId="0" xfId="2" applyNumberFormat="1" applyFont="1" applyFill="1" applyAlignment="1">
      <alignment horizontal="center"/>
    </xf>
    <xf numFmtId="165" fontId="44" fillId="6" borderId="0" xfId="0" applyNumberFormat="1" applyFont="1" applyFill="1" applyBorder="1" applyAlignment="1">
      <alignment horizontal="center"/>
    </xf>
    <xf numFmtId="165" fontId="128" fillId="6" borderId="0" xfId="0" applyNumberFormat="1" applyFont="1" applyFill="1" applyBorder="1" applyAlignment="1">
      <alignment horizontal="center"/>
    </xf>
    <xf numFmtId="0" fontId="96" fillId="8" borderId="0" xfId="0" applyFont="1" applyFill="1" applyBorder="1" applyAlignment="1">
      <alignment vertical="center"/>
    </xf>
    <xf numFmtId="165" fontId="97" fillId="8" borderId="0" xfId="2" applyNumberFormat="1" applyFont="1" applyFill="1" applyBorder="1" applyAlignment="1">
      <alignment horizontal="center" vertical="center" readingOrder="1"/>
    </xf>
    <xf numFmtId="165" fontId="98" fillId="8" borderId="0" xfId="0" applyNumberFormat="1" applyFont="1" applyFill="1" applyBorder="1" applyAlignment="1">
      <alignment horizontal="center" vertical="center"/>
    </xf>
    <xf numFmtId="0" fontId="32" fillId="8" borderId="0" xfId="0" applyFont="1" applyFill="1" applyAlignment="1">
      <alignment vertical="center"/>
    </xf>
    <xf numFmtId="165" fontId="117" fillId="8" borderId="0" xfId="2" applyNumberFormat="1" applyFont="1" applyFill="1" applyBorder="1" applyAlignment="1">
      <alignment horizontal="center" vertical="center"/>
    </xf>
    <xf numFmtId="0" fontId="117" fillId="4" borderId="0" xfId="2" applyNumberFormat="1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/>
    </xf>
    <xf numFmtId="165" fontId="2" fillId="7" borderId="59" xfId="0" applyNumberFormat="1" applyFont="1" applyFill="1" applyBorder="1" applyAlignment="1">
      <alignment horizontal="center" vertical="center"/>
    </xf>
    <xf numFmtId="164" fontId="55" fillId="8" borderId="0" xfId="1" applyNumberFormat="1" applyFont="1" applyFill="1" applyAlignment="1">
      <alignment horizontal="center"/>
    </xf>
    <xf numFmtId="165" fontId="55" fillId="8" borderId="0" xfId="0" applyNumberFormat="1" applyFont="1" applyFill="1" applyAlignment="1">
      <alignment horizontal="center"/>
    </xf>
    <xf numFmtId="0" fontId="55" fillId="8" borderId="0" xfId="0" applyFont="1" applyFill="1" applyAlignment="1"/>
    <xf numFmtId="164" fontId="83" fillId="8" borderId="0" xfId="1" applyNumberFormat="1" applyFont="1" applyFill="1" applyAlignment="1">
      <alignment horizontal="center"/>
    </xf>
    <xf numFmtId="0" fontId="84" fillId="0" borderId="2" xfId="0" applyFont="1" applyBorder="1" applyAlignment="1">
      <alignment horizontal="left" vertical="center"/>
    </xf>
    <xf numFmtId="0" fontId="86" fillId="0" borderId="2" xfId="0" applyFont="1" applyBorder="1" applyAlignment="1">
      <alignment horizontal="center" vertical="center"/>
    </xf>
    <xf numFmtId="165" fontId="121" fillId="0" borderId="2" xfId="0" applyNumberFormat="1" applyFont="1" applyBorder="1"/>
    <xf numFmtId="0" fontId="53" fillId="0" borderId="0" xfId="0" applyFont="1" applyAlignment="1">
      <alignment readingOrder="2"/>
    </xf>
    <xf numFmtId="2" fontId="5" fillId="10" borderId="0" xfId="0" applyNumberFormat="1" applyFont="1" applyFill="1" applyAlignment="1">
      <alignment horizontal="center"/>
    </xf>
    <xf numFmtId="167" fontId="129" fillId="1" borderId="69" xfId="0" applyNumberFormat="1" applyFont="1" applyFill="1" applyBorder="1" applyAlignment="1" applyProtection="1">
      <alignment horizontal="fill"/>
    </xf>
    <xf numFmtId="167" fontId="129" fillId="1" borderId="70" xfId="0" applyNumberFormat="1" applyFont="1" applyFill="1" applyBorder="1" applyAlignment="1" applyProtection="1">
      <alignment horizontal="fill"/>
    </xf>
    <xf numFmtId="167" fontId="129" fillId="1" borderId="71" xfId="0" applyNumberFormat="1" applyFont="1" applyFill="1" applyBorder="1" applyAlignment="1" applyProtection="1">
      <alignment horizontal="fill"/>
    </xf>
    <xf numFmtId="167" fontId="30" fillId="1" borderId="72" xfId="0" applyNumberFormat="1" applyFont="1" applyFill="1" applyBorder="1"/>
    <xf numFmtId="167" fontId="30" fillId="1" borderId="0" xfId="0" applyNumberFormat="1" applyFont="1" applyFill="1" applyBorder="1" applyAlignment="1"/>
    <xf numFmtId="167" fontId="22" fillId="1" borderId="72" xfId="0" applyNumberFormat="1" applyFont="1" applyFill="1" applyBorder="1" applyAlignment="1" applyProtection="1">
      <alignment horizontal="center"/>
    </xf>
    <xf numFmtId="167" fontId="30" fillId="1" borderId="0" xfId="0" applyNumberFormat="1" applyFont="1" applyFill="1" applyBorder="1"/>
    <xf numFmtId="167" fontId="30" fillId="1" borderId="73" xfId="0" applyNumberFormat="1" applyFont="1" applyFill="1" applyBorder="1"/>
    <xf numFmtId="167" fontId="22" fillId="1" borderId="72" xfId="0" applyNumberFormat="1" applyFont="1" applyFill="1" applyBorder="1"/>
    <xf numFmtId="167" fontId="22" fillId="1" borderId="0" xfId="0" applyNumberFormat="1" applyFont="1" applyFill="1" applyBorder="1" applyAlignment="1" applyProtection="1">
      <alignment horizontal="center"/>
    </xf>
    <xf numFmtId="167" fontId="22" fillId="1" borderId="73" xfId="0" applyNumberFormat="1" applyFont="1" applyFill="1" applyBorder="1" applyAlignment="1">
      <alignment horizontal="center"/>
    </xf>
    <xf numFmtId="167" fontId="22" fillId="1" borderId="0" xfId="0" applyNumberFormat="1" applyFont="1" applyFill="1" applyBorder="1"/>
    <xf numFmtId="167" fontId="22" fillId="1" borderId="73" xfId="0" applyNumberFormat="1" applyFont="1" applyFill="1" applyBorder="1" applyAlignment="1" applyProtection="1">
      <alignment horizontal="center"/>
    </xf>
    <xf numFmtId="167" fontId="22" fillId="0" borderId="72" xfId="0" applyNumberFormat="1" applyFont="1" applyBorder="1"/>
    <xf numFmtId="166" fontId="30" fillId="0" borderId="0" xfId="0" applyNumberFormat="1" applyFont="1" applyBorder="1" applyAlignment="1" applyProtection="1">
      <alignment horizontal="center"/>
    </xf>
    <xf numFmtId="164" fontId="30" fillId="0" borderId="0" xfId="0" applyNumberFormat="1" applyFont="1" applyBorder="1" applyAlignment="1" applyProtection="1">
      <alignment horizontal="center"/>
    </xf>
    <xf numFmtId="165" fontId="30" fillId="0" borderId="0" xfId="0" applyNumberFormat="1" applyFont="1" applyBorder="1" applyAlignment="1" applyProtection="1">
      <alignment horizontal="center"/>
    </xf>
    <xf numFmtId="166" fontId="30" fillId="0" borderId="73" xfId="0" applyNumberFormat="1" applyFont="1" applyBorder="1" applyAlignment="1" applyProtection="1">
      <alignment horizontal="center"/>
    </xf>
    <xf numFmtId="167" fontId="22" fillId="0" borderId="72" xfId="0" applyNumberFormat="1" applyFont="1" applyBorder="1" applyAlignment="1" applyProtection="1">
      <alignment horizontal="left"/>
    </xf>
    <xf numFmtId="166" fontId="22" fillId="0" borderId="0" xfId="0" applyNumberFormat="1" applyFont="1" applyBorder="1" applyAlignment="1" applyProtection="1">
      <alignment horizontal="center"/>
    </xf>
    <xf numFmtId="164" fontId="22" fillId="0" borderId="0" xfId="0" applyNumberFormat="1" applyFont="1" applyBorder="1" applyAlignment="1" applyProtection="1">
      <alignment horizontal="center"/>
    </xf>
    <xf numFmtId="166" fontId="22" fillId="0" borderId="73" xfId="0" applyNumberFormat="1" applyFont="1" applyBorder="1" applyAlignment="1" applyProtection="1">
      <alignment horizontal="center"/>
    </xf>
    <xf numFmtId="167" fontId="22" fillId="8" borderId="72" xfId="0" applyNumberFormat="1" applyFont="1" applyFill="1" applyBorder="1" applyAlignment="1" applyProtection="1">
      <alignment horizontal="left"/>
    </xf>
    <xf numFmtId="166" fontId="30" fillId="8" borderId="0" xfId="0" applyNumberFormat="1" applyFont="1" applyFill="1" applyBorder="1" applyAlignment="1" applyProtection="1">
      <alignment horizontal="center"/>
    </xf>
    <xf numFmtId="164" fontId="30" fillId="8" borderId="0" xfId="0" applyNumberFormat="1" applyFont="1" applyFill="1" applyBorder="1" applyAlignment="1" applyProtection="1">
      <alignment horizontal="center"/>
    </xf>
    <xf numFmtId="165" fontId="30" fillId="8" borderId="0" xfId="0" applyNumberFormat="1" applyFont="1" applyFill="1" applyBorder="1" applyAlignment="1" applyProtection="1">
      <alignment horizontal="center"/>
    </xf>
    <xf numFmtId="166" fontId="30" fillId="8" borderId="73" xfId="0" applyNumberFormat="1" applyFont="1" applyFill="1" applyBorder="1" applyAlignment="1" applyProtection="1">
      <alignment horizontal="center"/>
    </xf>
    <xf numFmtId="167" fontId="22" fillId="8" borderId="72" xfId="0" applyNumberFormat="1" applyFont="1" applyFill="1" applyBorder="1"/>
    <xf numFmtId="167" fontId="130" fillId="8" borderId="0" xfId="0" applyNumberFormat="1" applyFont="1" applyFill="1"/>
    <xf numFmtId="167" fontId="30" fillId="0" borderId="0" xfId="0" applyNumberFormat="1" applyFont="1" applyBorder="1" applyAlignment="1">
      <alignment horizontal="center"/>
    </xf>
    <xf numFmtId="165" fontId="30" fillId="0" borderId="0" xfId="0" applyNumberFormat="1" applyFont="1" applyBorder="1" applyAlignment="1">
      <alignment horizontal="center"/>
    </xf>
    <xf numFmtId="167" fontId="30" fillId="0" borderId="73" xfId="0" applyNumberFormat="1" applyFont="1" applyBorder="1" applyAlignment="1" applyProtection="1">
      <alignment horizontal="center"/>
    </xf>
    <xf numFmtId="167" fontId="22" fillId="27" borderId="72" xfId="0" applyNumberFormat="1" applyFont="1" applyFill="1" applyBorder="1" applyAlignment="1" applyProtection="1">
      <alignment horizontal="left"/>
    </xf>
    <xf numFmtId="165" fontId="30" fillId="27" borderId="0" xfId="0" applyNumberFormat="1" applyFont="1" applyFill="1" applyBorder="1" applyAlignment="1" applyProtection="1">
      <alignment horizontal="center"/>
    </xf>
    <xf numFmtId="164" fontId="30" fillId="27" borderId="0" xfId="0" applyNumberFormat="1" applyFont="1" applyFill="1" applyBorder="1" applyAlignment="1" applyProtection="1">
      <alignment horizontal="center"/>
    </xf>
    <xf numFmtId="166" fontId="30" fillId="27" borderId="0" xfId="0" applyNumberFormat="1" applyFont="1" applyFill="1" applyBorder="1" applyAlignment="1" applyProtection="1">
      <alignment horizontal="center"/>
    </xf>
    <xf numFmtId="166" fontId="30" fillId="27" borderId="73" xfId="0" applyNumberFormat="1" applyFont="1" applyFill="1" applyBorder="1" applyAlignment="1" applyProtection="1">
      <alignment horizontal="center"/>
    </xf>
    <xf numFmtId="167" fontId="22" fillId="27" borderId="72" xfId="0" applyNumberFormat="1" applyFont="1" applyFill="1" applyBorder="1"/>
    <xf numFmtId="167" fontId="130" fillId="27" borderId="0" xfId="0" applyNumberFormat="1" applyFont="1" applyFill="1"/>
    <xf numFmtId="165" fontId="30" fillId="27" borderId="0" xfId="0" applyNumberFormat="1" applyFont="1" applyFill="1" applyBorder="1" applyAlignment="1">
      <alignment horizontal="center"/>
    </xf>
    <xf numFmtId="167" fontId="22" fillId="9" borderId="72" xfId="0" applyNumberFormat="1" applyFont="1" applyFill="1" applyBorder="1" applyAlignment="1" applyProtection="1">
      <alignment horizontal="center"/>
    </xf>
    <xf numFmtId="165" fontId="131" fillId="9" borderId="0" xfId="0" applyNumberFormat="1" applyFont="1" applyFill="1" applyBorder="1" applyAlignment="1" applyProtection="1">
      <alignment horizontal="center"/>
    </xf>
    <xf numFmtId="164" fontId="131" fillId="9" borderId="0" xfId="0" applyNumberFormat="1" applyFont="1" applyFill="1" applyBorder="1" applyAlignment="1" applyProtection="1">
      <alignment horizontal="center"/>
    </xf>
    <xf numFmtId="166" fontId="131" fillId="9" borderId="0" xfId="0" applyNumberFormat="1" applyFont="1" applyFill="1" applyBorder="1" applyAlignment="1" applyProtection="1">
      <alignment horizontal="center"/>
    </xf>
    <xf numFmtId="166" fontId="131" fillId="9" borderId="73" xfId="0" applyNumberFormat="1" applyFont="1" applyFill="1" applyBorder="1" applyAlignment="1" applyProtection="1">
      <alignment horizontal="center"/>
    </xf>
    <xf numFmtId="167" fontId="22" fillId="23" borderId="74" xfId="0" applyNumberFormat="1" applyFont="1" applyFill="1" applyBorder="1" applyAlignment="1" applyProtection="1">
      <alignment horizontal="fill"/>
    </xf>
    <xf numFmtId="167" fontId="30" fillId="23" borderId="75" xfId="0" applyNumberFormat="1" applyFont="1" applyFill="1" applyBorder="1" applyAlignment="1" applyProtection="1">
      <alignment horizontal="center"/>
    </xf>
    <xf numFmtId="167" fontId="30" fillId="23" borderId="76" xfId="0" applyNumberFormat="1" applyFont="1" applyFill="1" applyBorder="1" applyAlignment="1" applyProtection="1">
      <alignment horizontal="center"/>
    </xf>
    <xf numFmtId="165" fontId="3" fillId="3" borderId="0" xfId="0" applyNumberFormat="1" applyFont="1" applyFill="1" applyAlignment="1">
      <alignment horizontal="center" vertical="center" wrapText="1"/>
    </xf>
    <xf numFmtId="1" fontId="23" fillId="4" borderId="0" xfId="0" applyNumberFormat="1" applyFont="1" applyFill="1" applyBorder="1" applyAlignment="1" applyProtection="1">
      <alignment horizontal="center"/>
    </xf>
    <xf numFmtId="1" fontId="8" fillId="4" borderId="0" xfId="0" applyNumberFormat="1" applyFont="1" applyFill="1" applyBorder="1" applyAlignment="1" applyProtection="1">
      <alignment horizontal="center"/>
    </xf>
    <xf numFmtId="165" fontId="97" fillId="8" borderId="0" xfId="2" applyNumberFormat="1" applyFont="1" applyFill="1" applyBorder="1" applyAlignment="1">
      <alignment horizontal="center" vertical="center"/>
    </xf>
    <xf numFmtId="0" fontId="98" fillId="0" borderId="0" xfId="0" applyFont="1" applyAlignment="1">
      <alignment horizontal="center"/>
    </xf>
    <xf numFmtId="0" fontId="98" fillId="4" borderId="0" xfId="0" applyFont="1" applyFill="1" applyAlignment="1">
      <alignment horizontal="center"/>
    </xf>
    <xf numFmtId="0" fontId="89" fillId="3" borderId="0" xfId="0" applyFont="1" applyFill="1" applyAlignment="1">
      <alignment horizontal="right" vertical="center"/>
    </xf>
    <xf numFmtId="0" fontId="97" fillId="8" borderId="0" xfId="2" applyNumberFormat="1" applyFont="1" applyFill="1" applyBorder="1" applyAlignment="1">
      <alignment horizontal="center" vertical="center"/>
    </xf>
    <xf numFmtId="0" fontId="32" fillId="8" borderId="0" xfId="2" applyNumberFormat="1" applyFont="1" applyFill="1" applyBorder="1" applyAlignment="1">
      <alignment horizontal="center" vertical="center"/>
    </xf>
    <xf numFmtId="165" fontId="32" fillId="8" borderId="0" xfId="2" applyNumberFormat="1" applyFont="1" applyFill="1" applyBorder="1" applyAlignment="1">
      <alignment horizontal="center" vertical="center"/>
    </xf>
    <xf numFmtId="0" fontId="87" fillId="8" borderId="0" xfId="0" applyFont="1" applyFill="1" applyBorder="1" applyAlignment="1">
      <alignment horizontal="right" vertical="center"/>
    </xf>
    <xf numFmtId="0" fontId="87" fillId="8" borderId="0" xfId="0" applyFont="1" applyFill="1" applyAlignment="1">
      <alignment vertical="center"/>
    </xf>
    <xf numFmtId="164" fontId="39" fillId="8" borderId="2" xfId="1" applyNumberFormat="1" applyFont="1" applyFill="1" applyBorder="1" applyAlignment="1">
      <alignment horizontal="center" vertical="center"/>
    </xf>
    <xf numFmtId="164" fontId="84" fillId="8" borderId="2" xfId="1" applyNumberFormat="1" applyFont="1" applyFill="1" applyBorder="1" applyAlignment="1">
      <alignment horizontal="center" vertical="center"/>
    </xf>
    <xf numFmtId="0" fontId="104" fillId="25" borderId="2" xfId="0" applyFont="1" applyFill="1" applyBorder="1" applyAlignment="1">
      <alignment horizontal="center" vertical="center" wrapText="1"/>
    </xf>
    <xf numFmtId="0" fontId="106" fillId="25" borderId="2" xfId="0" applyFont="1" applyFill="1" applyBorder="1" applyAlignment="1">
      <alignment horizontal="center" vertical="center"/>
    </xf>
    <xf numFmtId="0" fontId="107" fillId="0" borderId="58" xfId="0" applyFont="1" applyBorder="1"/>
    <xf numFmtId="0" fontId="107" fillId="0" borderId="14" xfId="0" applyFont="1" applyBorder="1" applyAlignment="1">
      <alignment horizontal="center"/>
    </xf>
    <xf numFmtId="0" fontId="107" fillId="0" borderId="16" xfId="0" applyFont="1" applyBorder="1" applyAlignment="1">
      <alignment horizontal="center"/>
    </xf>
    <xf numFmtId="0" fontId="107" fillId="0" borderId="77" xfId="0" applyFont="1" applyBorder="1" applyAlignment="1">
      <alignment horizontal="center"/>
    </xf>
    <xf numFmtId="0" fontId="109" fillId="25" borderId="2" xfId="0" applyFont="1" applyFill="1" applyBorder="1" applyAlignment="1">
      <alignment vertical="center"/>
    </xf>
    <xf numFmtId="0" fontId="104" fillId="0" borderId="2" xfId="0" applyFont="1" applyBorder="1" applyAlignment="1">
      <alignment horizontal="center" vertical="center"/>
    </xf>
    <xf numFmtId="164" fontId="104" fillId="0" borderId="2" xfId="1" applyNumberFormat="1" applyFont="1" applyBorder="1" applyAlignment="1">
      <alignment horizontal="center" vertical="center"/>
    </xf>
    <xf numFmtId="165" fontId="104" fillId="0" borderId="2" xfId="0" applyNumberFormat="1" applyFont="1" applyBorder="1" applyAlignment="1">
      <alignment horizontal="center" vertical="center"/>
    </xf>
    <xf numFmtId="164" fontId="104" fillId="0" borderId="8" xfId="1" applyNumberFormat="1" applyFont="1" applyBorder="1" applyAlignment="1">
      <alignment horizontal="center" vertical="center"/>
    </xf>
    <xf numFmtId="0" fontId="107" fillId="0" borderId="54" xfId="0" applyFont="1" applyBorder="1"/>
    <xf numFmtId="0" fontId="107" fillId="0" borderId="0" xfId="0" applyFont="1" applyBorder="1" applyAlignment="1">
      <alignment horizontal="center"/>
    </xf>
    <xf numFmtId="164" fontId="107" fillId="0" borderId="0" xfId="1" applyNumberFormat="1" applyFont="1" applyBorder="1" applyAlignment="1">
      <alignment horizontal="center"/>
    </xf>
    <xf numFmtId="165" fontId="107" fillId="0" borderId="0" xfId="0" applyNumberFormat="1" applyFont="1" applyBorder="1" applyAlignment="1">
      <alignment horizontal="center"/>
    </xf>
    <xf numFmtId="164" fontId="107" fillId="0" borderId="55" xfId="1" applyNumberFormat="1" applyFont="1" applyBorder="1" applyAlignment="1">
      <alignment horizontal="center"/>
    </xf>
    <xf numFmtId="0" fontId="107" fillId="25" borderId="48" xfId="0" applyFont="1" applyFill="1" applyBorder="1"/>
    <xf numFmtId="0" fontId="107" fillId="0" borderId="2" xfId="0" applyFont="1" applyBorder="1" applyAlignment="1">
      <alignment horizontal="center"/>
    </xf>
    <xf numFmtId="164" fontId="107" fillId="0" borderId="2" xfId="1" applyNumberFormat="1" applyFont="1" applyBorder="1" applyAlignment="1">
      <alignment horizontal="center"/>
    </xf>
    <xf numFmtId="165" fontId="107" fillId="0" borderId="2" xfId="0" applyNumberFormat="1" applyFont="1" applyBorder="1" applyAlignment="1">
      <alignment horizontal="center"/>
    </xf>
    <xf numFmtId="0" fontId="107" fillId="25" borderId="25" xfId="0" applyFont="1" applyFill="1" applyBorder="1"/>
    <xf numFmtId="0" fontId="107" fillId="25" borderId="18" xfId="0" applyFont="1" applyFill="1" applyBorder="1"/>
    <xf numFmtId="0" fontId="107" fillId="0" borderId="9" xfId="0" applyFont="1" applyFill="1" applyBorder="1"/>
    <xf numFmtId="164" fontId="107" fillId="0" borderId="14" xfId="1" applyNumberFormat="1" applyFont="1" applyBorder="1" applyAlignment="1">
      <alignment horizontal="center"/>
    </xf>
    <xf numFmtId="165" fontId="107" fillId="0" borderId="14" xfId="0" applyNumberFormat="1" applyFont="1" applyBorder="1" applyAlignment="1">
      <alignment horizontal="center"/>
    </xf>
    <xf numFmtId="164" fontId="107" fillId="0" borderId="8" xfId="1" applyNumberFormat="1" applyFont="1" applyBorder="1" applyAlignment="1">
      <alignment horizontal="center"/>
    </xf>
    <xf numFmtId="164" fontId="100" fillId="11" borderId="0" xfId="1" applyNumberFormat="1" applyFont="1" applyFill="1" applyAlignment="1">
      <alignment horizontal="center"/>
    </xf>
    <xf numFmtId="0" fontId="85" fillId="11" borderId="0" xfId="0" applyFont="1" applyFill="1" applyAlignment="1"/>
    <xf numFmtId="1" fontId="49" fillId="4" borderId="2" xfId="4" applyNumberFormat="1" applyFont="1" applyFill="1" applyBorder="1" applyAlignment="1">
      <alignment horizontal="center" vertical="center"/>
    </xf>
    <xf numFmtId="0" fontId="103" fillId="25" borderId="2" xfId="0" applyFont="1" applyFill="1" applyBorder="1" applyAlignment="1">
      <alignment horizontal="right" vertical="center"/>
    </xf>
    <xf numFmtId="1" fontId="121" fillId="0" borderId="2" xfId="0" applyNumberFormat="1" applyFont="1" applyBorder="1"/>
    <xf numFmtId="17" fontId="28" fillId="18" borderId="0" xfId="0" quotePrefix="1" applyNumberFormat="1" applyFont="1" applyFill="1" applyBorder="1" applyAlignment="1">
      <alignment horizontal="center" vertical="center" wrapText="1"/>
    </xf>
    <xf numFmtId="0" fontId="132" fillId="0" borderId="79" xfId="0" applyFont="1" applyBorder="1" applyAlignment="1">
      <alignment horizontal="center" vertical="center" wrapText="1" readingOrder="2"/>
    </xf>
    <xf numFmtId="0" fontId="66" fillId="0" borderId="24" xfId="0" applyFont="1" applyBorder="1" applyAlignment="1">
      <alignment horizontal="center" wrapText="1" readingOrder="1"/>
    </xf>
    <xf numFmtId="168" fontId="66" fillId="0" borderId="24" xfId="0" applyNumberFormat="1" applyFont="1" applyBorder="1" applyAlignment="1">
      <alignment horizontal="center" wrapText="1" readingOrder="1"/>
    </xf>
    <xf numFmtId="164" fontId="20" fillId="16" borderId="21" xfId="1" applyNumberFormat="1" applyFont="1" applyFill="1" applyBorder="1" applyAlignment="1">
      <alignment horizontal="center" vertical="center"/>
    </xf>
    <xf numFmtId="165" fontId="39" fillId="0" borderId="2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9" fontId="115" fillId="0" borderId="0" xfId="1" applyFont="1"/>
    <xf numFmtId="0" fontId="115" fillId="0" borderId="0" xfId="0" applyFont="1"/>
    <xf numFmtId="9" fontId="115" fillId="0" borderId="0" xfId="0" applyNumberFormat="1" applyFont="1"/>
    <xf numFmtId="0" fontId="115" fillId="0" borderId="0" xfId="0" applyFont="1" applyAlignment="1">
      <alignment horizontal="center"/>
    </xf>
    <xf numFmtId="1" fontId="115" fillId="0" borderId="0" xfId="0" applyNumberFormat="1" applyFont="1" applyAlignment="1">
      <alignment horizontal="center"/>
    </xf>
    <xf numFmtId="1" fontId="115" fillId="0" borderId="0" xfId="0" applyNumberFormat="1" applyFont="1"/>
    <xf numFmtId="9" fontId="133" fillId="0" borderId="0" xfId="1" applyFont="1"/>
    <xf numFmtId="164" fontId="41" fillId="4" borderId="0" xfId="1" applyNumberFormat="1" applyFont="1" applyFill="1" applyAlignment="1">
      <alignment horizontal="center"/>
    </xf>
    <xf numFmtId="165" fontId="50" fillId="16" borderId="20" xfId="0" applyNumberFormat="1" applyFont="1" applyFill="1" applyBorder="1" applyAlignment="1">
      <alignment horizontal="center" vertical="center"/>
    </xf>
    <xf numFmtId="165" fontId="20" fillId="16" borderId="21" xfId="0" applyNumberFormat="1" applyFont="1" applyFill="1" applyBorder="1" applyAlignment="1">
      <alignment horizontal="center" vertical="center" wrapText="1"/>
    </xf>
    <xf numFmtId="165" fontId="20" fillId="16" borderId="0" xfId="0" applyNumberFormat="1" applyFont="1" applyFill="1" applyBorder="1" applyAlignment="1">
      <alignment horizontal="center" vertical="center" wrapText="1"/>
    </xf>
    <xf numFmtId="165" fontId="50" fillId="4" borderId="20" xfId="0" applyNumberFormat="1" applyFont="1" applyFill="1" applyBorder="1" applyAlignment="1">
      <alignment horizontal="center" vertical="center"/>
    </xf>
    <xf numFmtId="165" fontId="20" fillId="4" borderId="21" xfId="0" applyNumberFormat="1" applyFont="1" applyFill="1" applyBorder="1" applyAlignment="1">
      <alignment horizontal="center" vertical="center" wrapText="1"/>
    </xf>
    <xf numFmtId="165" fontId="20" fillId="4" borderId="0" xfId="0" applyNumberFormat="1" applyFont="1" applyFill="1" applyBorder="1" applyAlignment="1">
      <alignment horizontal="center" vertical="center" wrapText="1"/>
    </xf>
    <xf numFmtId="165" fontId="50" fillId="4" borderId="0" xfId="0" applyNumberFormat="1" applyFont="1" applyFill="1" applyBorder="1" applyAlignment="1">
      <alignment horizontal="center" vertical="center"/>
    </xf>
    <xf numFmtId="165" fontId="20" fillId="4" borderId="29" xfId="0" applyNumberFormat="1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vertical="center"/>
    </xf>
    <xf numFmtId="0" fontId="2" fillId="4" borderId="86" xfId="0" applyFont="1" applyFill="1" applyBorder="1" applyAlignment="1">
      <alignment vertical="center"/>
    </xf>
    <xf numFmtId="16" fontId="47" fillId="4" borderId="87" xfId="0" quotePrefix="1" applyNumberFormat="1" applyFont="1" applyFill="1" applyBorder="1" applyAlignment="1">
      <alignment horizontal="center" vertical="center" wrapText="1"/>
    </xf>
    <xf numFmtId="0" fontId="49" fillId="0" borderId="88" xfId="0" applyFont="1" applyBorder="1" applyAlignment="1">
      <alignment horizontal="center" vertical="center" wrapText="1"/>
    </xf>
    <xf numFmtId="164" fontId="113" fillId="16" borderId="89" xfId="1" applyNumberFormat="1" applyFont="1" applyFill="1" applyBorder="1" applyAlignment="1">
      <alignment horizontal="center" vertical="center"/>
    </xf>
    <xf numFmtId="165" fontId="20" fillId="4" borderId="89" xfId="1" applyNumberFormat="1" applyFont="1" applyFill="1" applyBorder="1" applyAlignment="1">
      <alignment horizontal="center" vertical="center"/>
    </xf>
    <xf numFmtId="164" fontId="48" fillId="4" borderId="89" xfId="1" applyNumberFormat="1" applyFont="1" applyFill="1" applyBorder="1" applyAlignment="1">
      <alignment horizontal="center" vertical="center"/>
    </xf>
    <xf numFmtId="164" fontId="48" fillId="4" borderId="90" xfId="1" applyNumberFormat="1" applyFont="1" applyFill="1" applyBorder="1" applyAlignment="1">
      <alignment horizontal="center" vertical="center"/>
    </xf>
    <xf numFmtId="164" fontId="48" fillId="4" borderId="91" xfId="1" applyNumberFormat="1" applyFont="1" applyFill="1" applyBorder="1" applyAlignment="1">
      <alignment horizontal="center" vertical="center"/>
    </xf>
    <xf numFmtId="164" fontId="114" fillId="4" borderId="91" xfId="1" applyNumberFormat="1" applyFont="1" applyFill="1" applyBorder="1" applyAlignment="1">
      <alignment horizontal="center" vertical="center"/>
    </xf>
    <xf numFmtId="165" fontId="20" fillId="4" borderId="92" xfId="1" applyNumberFormat="1" applyFont="1" applyFill="1" applyBorder="1" applyAlignment="1">
      <alignment horizontal="center" vertical="center"/>
    </xf>
    <xf numFmtId="165" fontId="20" fillId="4" borderId="92" xfId="0" applyNumberFormat="1" applyFont="1" applyFill="1" applyBorder="1" applyAlignment="1">
      <alignment horizontal="center" vertical="center"/>
    </xf>
    <xf numFmtId="0" fontId="46" fillId="4" borderId="28" xfId="0" applyFont="1" applyFill="1" applyBorder="1" applyAlignment="1">
      <alignment horizontal="center"/>
    </xf>
    <xf numFmtId="0" fontId="50" fillId="16" borderId="93" xfId="0" applyFont="1" applyFill="1" applyBorder="1"/>
    <xf numFmtId="0" fontId="60" fillId="4" borderId="93" xfId="0" applyFont="1" applyFill="1" applyBorder="1" applyAlignment="1">
      <alignment vertical="top"/>
    </xf>
    <xf numFmtId="0" fontId="48" fillId="4" borderId="93" xfId="0" applyFont="1" applyFill="1" applyBorder="1" applyAlignment="1">
      <alignment horizontal="left" vertical="center"/>
    </xf>
    <xf numFmtId="0" fontId="48" fillId="4" borderId="94" xfId="0" applyFont="1" applyFill="1" applyBorder="1" applyAlignment="1">
      <alignment horizontal="left" vertical="center"/>
    </xf>
    <xf numFmtId="0" fontId="49" fillId="0" borderId="97" xfId="0" applyFont="1" applyBorder="1" applyAlignment="1">
      <alignment horizontal="center" vertical="center" wrapText="1"/>
    </xf>
    <xf numFmtId="16" fontId="47" fillId="4" borderId="98" xfId="0" quotePrefix="1" applyNumberFormat="1" applyFont="1" applyFill="1" applyBorder="1" applyAlignment="1">
      <alignment horizontal="center" vertical="center" wrapText="1"/>
    </xf>
    <xf numFmtId="165" fontId="50" fillId="16" borderId="89" xfId="0" applyNumberFormat="1" applyFont="1" applyFill="1" applyBorder="1" applyAlignment="1">
      <alignment horizontal="center" vertical="center"/>
    </xf>
    <xf numFmtId="164" fontId="113" fillId="16" borderId="99" xfId="1" applyNumberFormat="1" applyFont="1" applyFill="1" applyBorder="1" applyAlignment="1">
      <alignment horizontal="center" vertical="center"/>
    </xf>
    <xf numFmtId="165" fontId="50" fillId="4" borderId="89" xfId="0" applyNumberFormat="1" applyFont="1" applyFill="1" applyBorder="1" applyAlignment="1">
      <alignment horizontal="center" vertical="center"/>
    </xf>
    <xf numFmtId="165" fontId="20" fillId="4" borderId="99" xfId="1" applyNumberFormat="1" applyFont="1" applyFill="1" applyBorder="1" applyAlignment="1">
      <alignment horizontal="center" vertical="center"/>
    </xf>
    <xf numFmtId="164" fontId="48" fillId="4" borderId="99" xfId="1" applyNumberFormat="1" applyFont="1" applyFill="1" applyBorder="1" applyAlignment="1">
      <alignment horizontal="center" vertical="center"/>
    </xf>
    <xf numFmtId="165" fontId="20" fillId="4" borderId="90" xfId="0" applyNumberFormat="1" applyFont="1" applyFill="1" applyBorder="1" applyAlignment="1">
      <alignment horizontal="center" vertical="center"/>
    </xf>
    <xf numFmtId="164" fontId="114" fillId="4" borderId="100" xfId="1" applyNumberFormat="1" applyFont="1" applyFill="1" applyBorder="1" applyAlignment="1">
      <alignment horizontal="center" vertical="center"/>
    </xf>
    <xf numFmtId="3" fontId="70" fillId="18" borderId="46" xfId="0" applyNumberFormat="1" applyFont="1" applyFill="1" applyBorder="1" applyAlignment="1">
      <alignment horizontal="center" vertical="center" wrapText="1"/>
    </xf>
    <xf numFmtId="1" fontId="93" fillId="6" borderId="12" xfId="0" applyNumberFormat="1" applyFont="1" applyFill="1" applyBorder="1" applyAlignment="1">
      <alignment horizontal="center" vertical="center" wrapText="1"/>
    </xf>
    <xf numFmtId="1" fontId="93" fillId="6" borderId="15" xfId="0" applyNumberFormat="1" applyFont="1" applyFill="1" applyBorder="1" applyAlignment="1">
      <alignment horizontal="center" vertical="center" wrapText="1"/>
    </xf>
    <xf numFmtId="1" fontId="93" fillId="6" borderId="13" xfId="0" applyNumberFormat="1" applyFont="1" applyFill="1" applyBorder="1" applyAlignment="1">
      <alignment horizontal="center" vertical="center" wrapText="1"/>
    </xf>
    <xf numFmtId="1" fontId="25" fillId="6" borderId="9" xfId="0" applyNumberFormat="1" applyFont="1" applyFill="1" applyBorder="1" applyAlignment="1">
      <alignment horizontal="center" vertical="center" wrapText="1"/>
    </xf>
    <xf numFmtId="1" fontId="25" fillId="6" borderId="8" xfId="0" applyNumberFormat="1" applyFont="1" applyFill="1" applyBorder="1" applyAlignment="1">
      <alignment horizontal="center" vertical="center" wrapText="1"/>
    </xf>
    <xf numFmtId="1" fontId="25" fillId="6" borderId="14" xfId="0" applyNumberFormat="1" applyFont="1" applyFill="1" applyBorder="1" applyAlignment="1">
      <alignment horizontal="center" vertical="center" wrapText="1"/>
    </xf>
    <xf numFmtId="0" fontId="104" fillId="25" borderId="48" xfId="0" applyFont="1" applyFill="1" applyBorder="1" applyAlignment="1">
      <alignment horizontal="center" vertical="center"/>
    </xf>
    <xf numFmtId="0" fontId="104" fillId="25" borderId="18" xfId="0" applyFont="1" applyFill="1" applyBorder="1" applyAlignment="1">
      <alignment horizontal="center" vertical="center"/>
    </xf>
    <xf numFmtId="0" fontId="103" fillId="25" borderId="2" xfId="0" applyFont="1" applyFill="1" applyBorder="1" applyAlignment="1">
      <alignment horizontal="center" vertical="center"/>
    </xf>
    <xf numFmtId="0" fontId="14" fillId="7" borderId="78" xfId="0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11" fillId="6" borderId="5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55" xfId="0" applyFont="1" applyFill="1" applyBorder="1" applyAlignment="1">
      <alignment horizontal="center" vertical="center" wrapText="1"/>
    </xf>
    <xf numFmtId="1" fontId="15" fillId="7" borderId="4" xfId="0" applyNumberFormat="1" applyFont="1" applyFill="1" applyBorder="1" applyAlignment="1">
      <alignment horizontal="center" vertical="center" wrapText="1"/>
    </xf>
    <xf numFmtId="1" fontId="15" fillId="7" borderId="15" xfId="0" applyNumberFormat="1" applyFont="1" applyFill="1" applyBorder="1" applyAlignment="1">
      <alignment horizontal="center" vertical="center" wrapText="1"/>
    </xf>
    <xf numFmtId="1" fontId="15" fillId="7" borderId="5" xfId="0" applyNumberFormat="1" applyFont="1" applyFill="1" applyBorder="1" applyAlignment="1">
      <alignment horizontal="center" vertical="center" wrapText="1"/>
    </xf>
    <xf numFmtId="1" fontId="15" fillId="7" borderId="9" xfId="0" applyNumberFormat="1" applyFont="1" applyFill="1" applyBorder="1" applyAlignment="1">
      <alignment horizontal="center" vertical="center" wrapText="1"/>
    </xf>
    <xf numFmtId="1" fontId="15" fillId="7" borderId="14" xfId="0" applyNumberFormat="1" applyFont="1" applyFill="1" applyBorder="1" applyAlignment="1">
      <alignment horizontal="center" vertical="center" wrapText="1"/>
    </xf>
    <xf numFmtId="1" fontId="15" fillId="7" borderId="3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/>
    </xf>
    <xf numFmtId="0" fontId="14" fillId="3" borderId="15" xfId="0" applyFont="1" applyFill="1" applyBorder="1" applyAlignment="1">
      <alignment horizontal="center" vertical="center"/>
    </xf>
    <xf numFmtId="0" fontId="14" fillId="3" borderId="60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7" fontId="22" fillId="1" borderId="0" xfId="0" applyNumberFormat="1" applyFont="1" applyFill="1" applyBorder="1" applyAlignment="1" applyProtection="1">
      <alignment horizontal="center"/>
    </xf>
    <xf numFmtId="167" fontId="22" fillId="1" borderId="73" xfId="0" applyNumberFormat="1" applyFont="1" applyFill="1" applyBorder="1" applyAlignment="1" applyProtection="1">
      <alignment horizontal="center"/>
    </xf>
    <xf numFmtId="0" fontId="6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34" fillId="4" borderId="0" xfId="0" applyFont="1" applyFill="1" applyAlignment="1">
      <alignment horizontal="center" vertical="center"/>
    </xf>
    <xf numFmtId="0" fontId="33" fillId="4" borderId="0" xfId="0" applyFont="1" applyFill="1" applyAlignment="1">
      <alignment horizontal="center" vertical="center"/>
    </xf>
    <xf numFmtId="0" fontId="89" fillId="3" borderId="0" xfId="0" applyFont="1" applyFill="1" applyAlignment="1">
      <alignment horizontal="center" vertical="center"/>
    </xf>
    <xf numFmtId="0" fontId="61" fillId="8" borderId="83" xfId="0" applyFont="1" applyFill="1" applyBorder="1" applyAlignment="1">
      <alignment horizontal="center" vertical="center"/>
    </xf>
    <xf numFmtId="0" fontId="61" fillId="8" borderId="53" xfId="0" applyFont="1" applyFill="1" applyBorder="1" applyAlignment="1">
      <alignment horizontal="center" vertical="center"/>
    </xf>
    <xf numFmtId="0" fontId="61" fillId="8" borderId="84" xfId="0" applyFont="1" applyFill="1" applyBorder="1" applyAlignment="1">
      <alignment horizontal="center" vertical="center"/>
    </xf>
    <xf numFmtId="0" fontId="61" fillId="8" borderId="23" xfId="0" applyFont="1" applyFill="1" applyBorder="1" applyAlignment="1">
      <alignment horizontal="center" vertical="center"/>
    </xf>
    <xf numFmtId="0" fontId="61" fillId="8" borderId="102" xfId="0" applyFont="1" applyFill="1" applyBorder="1" applyAlignment="1">
      <alignment horizontal="center" vertical="center"/>
    </xf>
    <xf numFmtId="0" fontId="61" fillId="8" borderId="24" xfId="0" applyFont="1" applyFill="1" applyBorder="1" applyAlignment="1">
      <alignment horizontal="center" vertical="center"/>
    </xf>
    <xf numFmtId="0" fontId="134" fillId="0" borderId="38" xfId="0" applyFont="1" applyBorder="1" applyAlignment="1">
      <alignment horizontal="center"/>
    </xf>
    <xf numFmtId="0" fontId="0" fillId="0" borderId="101" xfId="0" applyBorder="1"/>
    <xf numFmtId="0" fontId="0" fillId="0" borderId="49" xfId="0" applyBorder="1"/>
    <xf numFmtId="0" fontId="6" fillId="14" borderId="95" xfId="0" applyFont="1" applyFill="1" applyBorder="1" applyAlignment="1">
      <alignment horizontal="center" vertical="center"/>
    </xf>
    <xf numFmtId="0" fontId="0" fillId="0" borderId="96" xfId="0" applyBorder="1"/>
    <xf numFmtId="0" fontId="4" fillId="14" borderId="85" xfId="0" applyFont="1" applyFill="1" applyBorder="1" applyAlignment="1">
      <alignment horizontal="center" vertical="center"/>
    </xf>
    <xf numFmtId="0" fontId="4" fillId="14" borderId="28" xfId="0" applyFont="1" applyFill="1" applyBorder="1" applyAlignment="1">
      <alignment horizontal="center" vertical="center"/>
    </xf>
    <xf numFmtId="0" fontId="2" fillId="14" borderId="81" xfId="0" applyFont="1" applyFill="1" applyBorder="1" applyAlignment="1">
      <alignment horizontal="center" vertical="center"/>
    </xf>
    <xf numFmtId="0" fontId="2" fillId="14" borderId="28" xfId="0" applyFont="1" applyFill="1" applyBorder="1" applyAlignment="1">
      <alignment horizontal="center" vertical="center"/>
    </xf>
    <xf numFmtId="0" fontId="2" fillId="14" borderId="86" xfId="0" applyFont="1" applyFill="1" applyBorder="1" applyAlignment="1">
      <alignment horizontal="center" vertical="center"/>
    </xf>
    <xf numFmtId="0" fontId="101" fillId="0" borderId="0" xfId="0" applyFont="1" applyAlignment="1">
      <alignment horizontal="left" vertical="top" wrapText="1"/>
    </xf>
    <xf numFmtId="0" fontId="63" fillId="5" borderId="0" xfId="0" applyFont="1" applyFill="1" applyAlignment="1">
      <alignment horizontal="center" vertical="center"/>
    </xf>
    <xf numFmtId="0" fontId="65" fillId="3" borderId="31" xfId="0" applyFont="1" applyFill="1" applyBorder="1" applyAlignment="1">
      <alignment horizontal="center" vertical="center" wrapText="1"/>
    </xf>
    <xf numFmtId="0" fontId="65" fillId="3" borderId="43" xfId="0" applyFont="1" applyFill="1" applyBorder="1" applyAlignment="1">
      <alignment horizontal="center" vertical="center"/>
    </xf>
    <xf numFmtId="0" fontId="62" fillId="3" borderId="36" xfId="0" applyFont="1" applyFill="1" applyBorder="1" applyAlignment="1">
      <alignment horizontal="center"/>
    </xf>
    <xf numFmtId="0" fontId="62" fillId="3" borderId="37" xfId="0" applyFont="1" applyFill="1" applyBorder="1" applyAlignment="1">
      <alignment horizontal="center"/>
    </xf>
    <xf numFmtId="0" fontId="63" fillId="3" borderId="0" xfId="0" applyFont="1" applyFill="1" applyAlignment="1">
      <alignment horizontal="center" vertical="center"/>
    </xf>
    <xf numFmtId="0" fontId="64" fillId="0" borderId="53" xfId="0" applyFont="1" applyBorder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/>
    </xf>
    <xf numFmtId="0" fontId="3" fillId="13" borderId="17" xfId="0" applyFont="1" applyFill="1" applyBorder="1" applyAlignment="1">
      <alignment horizontal="center" vertical="center"/>
    </xf>
    <xf numFmtId="0" fontId="73" fillId="17" borderId="0" xfId="0" applyFont="1" applyFill="1" applyAlignment="1">
      <alignment horizontal="center" vertical="center"/>
    </xf>
    <xf numFmtId="0" fontId="77" fillId="18" borderId="50" xfId="0" applyFont="1" applyFill="1" applyBorder="1" applyAlignment="1">
      <alignment horizontal="center" vertical="center"/>
    </xf>
    <xf numFmtId="0" fontId="77" fillId="18" borderId="51" xfId="0" applyFont="1" applyFill="1" applyBorder="1" applyAlignment="1">
      <alignment horizontal="center" vertical="center"/>
    </xf>
    <xf numFmtId="0" fontId="77" fillId="18" borderId="52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165" fontId="78" fillId="4" borderId="0" xfId="1" applyNumberFormat="1" applyFont="1" applyFill="1" applyBorder="1" applyAlignment="1">
      <alignment horizontal="right" vertical="center"/>
    </xf>
    <xf numFmtId="165" fontId="78" fillId="4" borderId="20" xfId="1" applyNumberFormat="1" applyFont="1" applyFill="1" applyBorder="1" applyAlignment="1">
      <alignment horizontal="right" vertical="center"/>
    </xf>
    <xf numFmtId="164" fontId="78" fillId="4" borderId="0" xfId="1" applyNumberFormat="1" applyFont="1" applyFill="1" applyBorder="1" applyAlignment="1">
      <alignment horizontal="right" vertical="center"/>
    </xf>
    <xf numFmtId="164" fontId="78" fillId="4" borderId="20" xfId="1" applyNumberFormat="1" applyFont="1" applyFill="1" applyBorder="1" applyAlignment="1">
      <alignment horizontal="right" vertical="center"/>
    </xf>
    <xf numFmtId="164" fontId="78" fillId="4" borderId="82" xfId="1" applyNumberFormat="1" applyFont="1" applyFill="1" applyBorder="1" applyAlignment="1">
      <alignment horizontal="right" vertical="center"/>
    </xf>
    <xf numFmtId="164" fontId="78" fillId="4" borderId="80" xfId="1" applyNumberFormat="1" applyFont="1" applyFill="1" applyBorder="1" applyAlignment="1">
      <alignment horizontal="right" vertical="center"/>
    </xf>
    <xf numFmtId="164" fontId="135" fillId="16" borderId="0" xfId="1" applyNumberFormat="1" applyFont="1" applyFill="1" applyBorder="1" applyAlignment="1">
      <alignment horizontal="center" vertical="center"/>
    </xf>
    <xf numFmtId="164" fontId="135" fillId="16" borderId="20" xfId="1" applyNumberFormat="1" applyFont="1" applyFill="1" applyBorder="1" applyAlignment="1">
      <alignment horizontal="center" vertical="center"/>
    </xf>
  </cellXfs>
  <cellStyles count="5">
    <cellStyle name="Lien hypertexte" xfId="3" builtinId="8"/>
    <cellStyle name="Milliers" xfId="2" builtinId="3"/>
    <cellStyle name="Normal" xfId="0" builtinId="0"/>
    <cellStyle name="Normal 2" xfId="4"/>
    <cellStyle name="Pourcentage" xfId="1" builtinId="5"/>
  </cellStyles>
  <dxfs count="0"/>
  <tableStyles count="0" defaultTableStyle="TableStyleMedium9" defaultPivotStyle="PivotStyleLight16"/>
  <colors>
    <mruColors>
      <color rgb="FF66FF66"/>
      <color rgb="FFCCFFFF"/>
      <color rgb="FFFF0000"/>
      <color rgb="FFFF9999"/>
      <color rgb="FF3D8828"/>
      <color rgb="FF365709"/>
      <color rgb="FFBAE18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7.9206568578817041E-2"/>
          <c:y val="4.0683485923089721E-2"/>
          <c:w val="0.91750531183602047"/>
          <c:h val="0.68831411734450165"/>
        </c:manualLayout>
      </c:layout>
      <c:bar3DChart>
        <c:barDir val="col"/>
        <c:grouping val="clustered"/>
        <c:ser>
          <c:idx val="1"/>
          <c:order val="0"/>
          <c:tx>
            <c:strRef>
              <c:f>'investissements (APII)'!$E$4</c:f>
              <c:strCache>
                <c:ptCount val="1"/>
                <c:pt idx="0">
                  <c:v>2013</c:v>
                </c:pt>
              </c:strCache>
            </c:strRef>
          </c:tx>
          <c:dLbls>
            <c:dLbl>
              <c:idx val="0"/>
              <c:layout>
                <c:manualLayout>
                  <c:x val="1.9047619047619872E-2"/>
                  <c:y val="2.8690331060331923E-17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6.2597809076682404E-3"/>
                </c:manualLayout>
              </c:layout>
              <c:showVal val="1"/>
            </c:dLbl>
            <c:dLbl>
              <c:idx val="5"/>
              <c:layout>
                <c:manualLayout>
                  <c:x val="-5.7875437050516534E-3"/>
                  <c:y val="1.8779342723004692E-2"/>
                </c:manualLayout>
              </c:layout>
              <c:showVal val="1"/>
            </c:dLbl>
            <c:dLbl>
              <c:idx val="6"/>
              <c:layout>
                <c:manualLayout>
                  <c:x val="2.2003657485054969E-3"/>
                  <c:y val="-1.8779342723004692E-2"/>
                </c:manualLayout>
              </c:layout>
              <c:showVal val="1"/>
            </c:dLbl>
            <c:txPr>
              <a:bodyPr/>
              <a:lstStyle/>
              <a:p>
                <a:pPr>
                  <a:defRPr lang="fr-FR"/>
                </a:pPr>
                <a:endParaRPr lang="fr-FR"/>
              </a:p>
            </c:txPr>
            <c:showVal val="1"/>
          </c:dLbls>
          <c:cat>
            <c:strRef>
              <c:f>'investissements (APII)'!$B$6:$B$12</c:f>
              <c:strCache>
                <c:ptCount val="7"/>
                <c:pt idx="0">
                  <c:v>IMCCV</c:v>
                </c:pt>
                <c:pt idx="1">
                  <c:v>IAA</c:v>
                </c:pt>
                <c:pt idx="2">
                  <c:v>IME</c:v>
                </c:pt>
                <c:pt idx="3">
                  <c:v>ID</c:v>
                </c:pt>
                <c:pt idx="4">
                  <c:v>ICH</c:v>
                </c:pt>
                <c:pt idx="5">
                  <c:v>ITH</c:v>
                </c:pt>
                <c:pt idx="6">
                  <c:v>ICC</c:v>
                </c:pt>
              </c:strCache>
            </c:strRef>
          </c:cat>
          <c:val>
            <c:numRef>
              <c:f>'investissements (APII)'!$E$6:$E$12</c:f>
              <c:numCache>
                <c:formatCode>0</c:formatCode>
                <c:ptCount val="7"/>
                <c:pt idx="0">
                  <c:v>813.7</c:v>
                </c:pt>
                <c:pt idx="1">
                  <c:v>852.7</c:v>
                </c:pt>
                <c:pt idx="2">
                  <c:v>748</c:v>
                </c:pt>
                <c:pt idx="3">
                  <c:v>569</c:v>
                </c:pt>
                <c:pt idx="4">
                  <c:v>290.7</c:v>
                </c:pt>
                <c:pt idx="5">
                  <c:v>179.6</c:v>
                </c:pt>
                <c:pt idx="6">
                  <c:v>18.3</c:v>
                </c:pt>
              </c:numCache>
            </c:numRef>
          </c:val>
        </c:ser>
        <c:ser>
          <c:idx val="0"/>
          <c:order val="1"/>
          <c:tx>
            <c:strRef>
              <c:f>'investissements (APII)'!$D$4</c:f>
              <c:strCache>
                <c:ptCount val="1"/>
                <c:pt idx="0">
                  <c:v>2012</c:v>
                </c:pt>
              </c:strCache>
            </c:strRef>
          </c:tx>
          <c:dLbls>
            <c:dLbl>
              <c:idx val="0"/>
              <c:layout>
                <c:manualLayout>
                  <c:x val="1.3485040033712854E-2"/>
                  <c:y val="-5.7380662120658816E-17"/>
                </c:manualLayout>
              </c:layout>
              <c:showVal val="1"/>
            </c:dLbl>
            <c:dLbl>
              <c:idx val="1"/>
              <c:layout>
                <c:manualLayout>
                  <c:x val="8.0188206562675241E-3"/>
                  <c:y val="-1.8779527559055143E-2"/>
                </c:manualLayout>
              </c:layout>
              <c:showVal val="1"/>
            </c:dLbl>
            <c:dLbl>
              <c:idx val="2"/>
              <c:layout>
                <c:manualLayout>
                  <c:x val="5.1016366040905524E-3"/>
                  <c:y val="-5.0393727240802648E-3"/>
                </c:manualLayout>
              </c:layout>
              <c:showVal val="1"/>
            </c:dLbl>
            <c:dLbl>
              <c:idx val="3"/>
              <c:layout>
                <c:manualLayout>
                  <c:x val="2.6505536365476492E-3"/>
                  <c:y val="-2.2222222222222251E-2"/>
                </c:manualLayout>
              </c:layout>
              <c:showVal val="1"/>
            </c:dLbl>
            <c:dLbl>
              <c:idx val="4"/>
              <c:layout>
                <c:manualLayout>
                  <c:x val="6.742519121943567E-3"/>
                  <c:y val="1.3333340332462121E-2"/>
                </c:manualLayout>
              </c:layout>
              <c:showVal val="1"/>
            </c:dLbl>
            <c:txPr>
              <a:bodyPr/>
              <a:lstStyle/>
              <a:p>
                <a:pPr>
                  <a:defRPr lang="fr-FR"/>
                </a:pPr>
                <a:endParaRPr lang="fr-FR"/>
              </a:p>
            </c:txPr>
            <c:showVal val="1"/>
          </c:dLbls>
          <c:cat>
            <c:strRef>
              <c:f>'investissements (APII)'!$B$6:$B$12</c:f>
              <c:strCache>
                <c:ptCount val="7"/>
                <c:pt idx="0">
                  <c:v>IMCCV</c:v>
                </c:pt>
                <c:pt idx="1">
                  <c:v>IAA</c:v>
                </c:pt>
                <c:pt idx="2">
                  <c:v>IME</c:v>
                </c:pt>
                <c:pt idx="3">
                  <c:v>ID</c:v>
                </c:pt>
                <c:pt idx="4">
                  <c:v>ICH</c:v>
                </c:pt>
                <c:pt idx="5">
                  <c:v>ITH</c:v>
                </c:pt>
                <c:pt idx="6">
                  <c:v>ICC</c:v>
                </c:pt>
              </c:strCache>
            </c:strRef>
          </c:cat>
          <c:val>
            <c:numRef>
              <c:f>'investissements (APII)'!$D$6:$D$12</c:f>
              <c:numCache>
                <c:formatCode>0</c:formatCode>
                <c:ptCount val="7"/>
                <c:pt idx="0">
                  <c:v>429.8</c:v>
                </c:pt>
                <c:pt idx="1">
                  <c:v>1447.8</c:v>
                </c:pt>
                <c:pt idx="2">
                  <c:v>550.70000000000005</c:v>
                </c:pt>
                <c:pt idx="3">
                  <c:v>695.4</c:v>
                </c:pt>
                <c:pt idx="4">
                  <c:v>213.2</c:v>
                </c:pt>
                <c:pt idx="5">
                  <c:v>239.5</c:v>
                </c:pt>
                <c:pt idx="6">
                  <c:v>55.3</c:v>
                </c:pt>
              </c:numCache>
            </c:numRef>
          </c:val>
        </c:ser>
        <c:ser>
          <c:idx val="2"/>
          <c:order val="2"/>
          <c:tx>
            <c:strRef>
              <c:f>'investissements (APII)'!$C$4</c:f>
              <c:strCache>
                <c:ptCount val="1"/>
                <c:pt idx="0">
                  <c:v>2010</c:v>
                </c:pt>
              </c:strCache>
            </c:strRef>
          </c:tx>
          <c:dLbls>
            <c:dLbl>
              <c:idx val="0"/>
              <c:layout>
                <c:manualLayout>
                  <c:x val="1.3485040033712854E-2"/>
                  <c:y val="1.2519561815336465E-2"/>
                </c:manualLayout>
              </c:layout>
              <c:showVal val="1"/>
            </c:dLbl>
            <c:dLbl>
              <c:idx val="1"/>
              <c:layout>
                <c:manualLayout>
                  <c:x val="9.8643637045268372E-3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1.3152484939369187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0113778682915405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9.8643637045268372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lang="fr-FR"/>
                </a:pPr>
                <a:endParaRPr lang="fr-FR"/>
              </a:p>
            </c:txPr>
            <c:showVal val="1"/>
          </c:dLbls>
          <c:cat>
            <c:strRef>
              <c:f>'investissements (APII)'!$B$6:$B$12</c:f>
              <c:strCache>
                <c:ptCount val="7"/>
                <c:pt idx="0">
                  <c:v>IMCCV</c:v>
                </c:pt>
                <c:pt idx="1">
                  <c:v>IAA</c:v>
                </c:pt>
                <c:pt idx="2">
                  <c:v>IME</c:v>
                </c:pt>
                <c:pt idx="3">
                  <c:v>ID</c:v>
                </c:pt>
                <c:pt idx="4">
                  <c:v>ICH</c:v>
                </c:pt>
                <c:pt idx="5">
                  <c:v>ITH</c:v>
                </c:pt>
                <c:pt idx="6">
                  <c:v>ICC</c:v>
                </c:pt>
              </c:strCache>
            </c:strRef>
          </c:cat>
          <c:val>
            <c:numRef>
              <c:f>'investissements (APII)'!$C$6:$C$12</c:f>
              <c:numCache>
                <c:formatCode>0</c:formatCode>
                <c:ptCount val="7"/>
                <c:pt idx="0">
                  <c:v>342.5</c:v>
                </c:pt>
                <c:pt idx="1">
                  <c:v>624.79999999999995</c:v>
                </c:pt>
                <c:pt idx="2">
                  <c:v>795.7</c:v>
                </c:pt>
                <c:pt idx="3">
                  <c:v>416.8</c:v>
                </c:pt>
                <c:pt idx="4">
                  <c:v>785.6</c:v>
                </c:pt>
                <c:pt idx="5">
                  <c:v>336.2</c:v>
                </c:pt>
                <c:pt idx="6">
                  <c:v>42.1</c:v>
                </c:pt>
              </c:numCache>
            </c:numRef>
          </c:val>
        </c:ser>
        <c:shape val="cylinder"/>
        <c:axId val="98640256"/>
        <c:axId val="98641792"/>
        <c:axId val="0"/>
      </c:bar3DChart>
      <c:catAx>
        <c:axId val="98640256"/>
        <c:scaling>
          <c:orientation val="minMax"/>
        </c:scaling>
        <c:axPos val="b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98641792"/>
        <c:crosses val="autoZero"/>
        <c:auto val="1"/>
        <c:lblAlgn val="ctr"/>
        <c:lblOffset val="100"/>
      </c:catAx>
      <c:valAx>
        <c:axId val="98641792"/>
        <c:scaling>
          <c:orientation val="minMax"/>
        </c:scaling>
        <c:axPos val="l"/>
        <c:numFmt formatCode="0" sourceLinked="1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9864025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fr-FR"/>
          </a:pPr>
          <a:endParaRPr lang="fr-FR"/>
        </a:p>
      </c:txPr>
    </c:legend>
    <c:plotVisOnly val="1"/>
  </c:chart>
  <c:txPr>
    <a:bodyPr/>
    <a:lstStyle/>
    <a:p>
      <a:pPr>
        <a:defRPr b="1"/>
      </a:pPr>
      <a:endParaRPr lang="fr-F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0.37169711640492903"/>
          <c:y val="0.84978548430585765"/>
        </c:manualLayout>
      </c:layout>
      <c:spPr>
        <a:ln>
          <a:solidFill>
            <a:schemeClr val="tx1"/>
          </a:solidFill>
        </a:ln>
      </c:spPr>
      <c:txPr>
        <a:bodyPr anchor="b" anchorCtr="0"/>
        <a:lstStyle/>
        <a:p>
          <a:pPr>
            <a:defRPr lang="fr-FR" sz="1200"/>
          </a:pPr>
          <a:endParaRPr lang="fr-FR"/>
        </a:p>
      </c:txPr>
    </c:title>
    <c:view3D>
      <c:rotX val="0"/>
      <c:rotY val="40"/>
      <c:depthPercent val="160"/>
      <c:rAngAx val="1"/>
    </c:view3D>
    <c:plotArea>
      <c:layout>
        <c:manualLayout>
          <c:layoutTarget val="inner"/>
          <c:xMode val="edge"/>
          <c:yMode val="edge"/>
          <c:x val="5.5965889615782007E-2"/>
          <c:y val="3.841357515583118E-2"/>
          <c:w val="0.92318103059369028"/>
          <c:h val="0.5899052720899618"/>
        </c:manualLayout>
      </c:layout>
      <c:bar3DChart>
        <c:barDir val="col"/>
        <c:grouping val="clustered"/>
        <c:ser>
          <c:idx val="0"/>
          <c:order val="0"/>
          <c:tx>
            <c:strRef>
              <c:f>Import!$AC$18</c:f>
              <c:strCache>
                <c:ptCount val="1"/>
                <c:pt idx="0">
                  <c:v>نسبة التغطية الصناعية %</c:v>
                </c:pt>
              </c:strCache>
            </c:strRef>
          </c:tx>
          <c:spPr>
            <a:solidFill>
              <a:srgbClr val="C00000"/>
            </a:solidFill>
          </c:spPr>
          <c:dLbls>
            <c:dLbl>
              <c:idx val="9"/>
              <c:layout>
                <c:manualLayout>
                  <c:x val="0"/>
                  <c:y val="0.22660946248156241"/>
                </c:manualLayout>
              </c:layout>
              <c:showVal val="1"/>
            </c:dLbl>
            <c:delete val="1"/>
          </c:dLbls>
          <c:cat>
            <c:multiLvlStrRef>
              <c:f>Import!$Q$17:$AB$17</c:f>
            </c:multiLvlStrRef>
          </c:cat>
          <c:val>
            <c:numRef>
              <c:f>Import!$Q$18:$AB$18</c:f>
            </c:numRef>
          </c:val>
        </c:ser>
        <c:shape val="box"/>
        <c:axId val="99760384"/>
        <c:axId val="99774464"/>
        <c:axId val="0"/>
      </c:bar3DChart>
      <c:catAx>
        <c:axId val="997603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99774464"/>
        <c:crossesAt val="0"/>
        <c:auto val="1"/>
        <c:lblAlgn val="ctr"/>
        <c:lblOffset val="100"/>
      </c:catAx>
      <c:valAx>
        <c:axId val="99774464"/>
        <c:scaling>
          <c:orientation val="minMax"/>
          <c:max val="0.9"/>
          <c:min val="0.60000000000000064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99760384"/>
        <c:crosses val="autoZero"/>
        <c:crossBetween val="between"/>
        <c:majorUnit val="0.1"/>
        <c:minorUnit val="4.0000000000000114E-3"/>
      </c:valAx>
    </c:plotArea>
    <c:plotVisOnly val="1"/>
  </c:chart>
  <c:spPr>
    <a:scene3d>
      <a:camera prst="orthographicFront"/>
      <a:lightRig rig="threePt" dir="t"/>
    </a:scene3d>
    <a:sp3d>
      <a:bevelT w="44450" h="95250"/>
      <a:bevelB w="57150" h="88900"/>
    </a:sp3d>
  </c:spPr>
  <c:txPr>
    <a:bodyPr/>
    <a:lstStyle/>
    <a:p>
      <a:pPr>
        <a:defRPr b="1"/>
      </a:pPr>
      <a:endParaRPr lang="fr-FR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2.3060796645702267E-2"/>
          <c:y val="0"/>
          <c:w val="0.97693920335432316"/>
          <c:h val="0.70126432543039552"/>
        </c:manualLayout>
      </c:layout>
      <c:bar3DChart>
        <c:barDir val="col"/>
        <c:grouping val="clustered"/>
        <c:ser>
          <c:idx val="2"/>
          <c:order val="0"/>
          <c:tx>
            <c:strRef>
              <c:f>Import!$M$31</c:f>
              <c:strCache>
                <c:ptCount val="1"/>
                <c:pt idx="0">
                  <c:v>2010</c:v>
                </c:pt>
              </c:strCache>
            </c:strRef>
          </c:tx>
          <c:dLbls>
            <c:dLbl>
              <c:idx val="0"/>
              <c:layout>
                <c:manualLayout>
                  <c:x val="-1.5549076773566581E-2"/>
                  <c:y val="3.3250207813798841E-3"/>
                </c:manualLayout>
              </c:layout>
              <c:showVal val="1"/>
            </c:dLbl>
            <c:dLbl>
              <c:idx val="1"/>
              <c:layout>
                <c:manualLayout>
                  <c:x val="-1.1661807580174927E-2"/>
                  <c:y val="-2.6181266001214105E-7"/>
                </c:manualLayout>
              </c:layout>
              <c:showVal val="1"/>
            </c:dLbl>
            <c:dLbl>
              <c:idx val="2"/>
              <c:layout>
                <c:manualLayout>
                  <c:x val="-1.3605442176870748E-2"/>
                  <c:y val="3.3250207813798251E-3"/>
                </c:manualLayout>
              </c:layout>
              <c:showVal val="1"/>
            </c:dLbl>
            <c:dLbl>
              <c:idx val="3"/>
              <c:layout>
                <c:manualLayout>
                  <c:x val="-1.7492711370262391E-2"/>
                  <c:y val="-3.3250207813798841E-3"/>
                </c:manualLayout>
              </c:layout>
              <c:showVal val="1"/>
            </c:dLbl>
            <c:dLbl>
              <c:idx val="4"/>
              <c:layout>
                <c:manualLayout>
                  <c:x val="-9.7181729834790939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-1.1661807580174927E-2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-7.7745383867833901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lang="fr-FR" b="1">
                    <a:solidFill>
                      <a:srgbClr val="3D8828"/>
                    </a:solidFill>
                  </a:defRPr>
                </a:pPr>
                <a:endParaRPr lang="fr-FR"/>
              </a:p>
            </c:txPr>
            <c:showVal val="1"/>
          </c:dLbls>
          <c:val>
            <c:numRef>
              <c:f>Import!$M$33:$M$39</c:f>
              <c:numCache>
                <c:formatCode>0</c:formatCode>
                <c:ptCount val="7"/>
                <c:pt idx="0">
                  <c:v>14612.5</c:v>
                </c:pt>
                <c:pt idx="1">
                  <c:v>3397.7</c:v>
                </c:pt>
                <c:pt idx="2">
                  <c:v>3569.5</c:v>
                </c:pt>
                <c:pt idx="3">
                  <c:v>2004.1</c:v>
                </c:pt>
                <c:pt idx="4">
                  <c:v>1344.8</c:v>
                </c:pt>
                <c:pt idx="5">
                  <c:v>667.8</c:v>
                </c:pt>
                <c:pt idx="6" formatCode="0.0">
                  <c:v>380.7</c:v>
                </c:pt>
              </c:numCache>
            </c:numRef>
          </c:val>
        </c:ser>
        <c:ser>
          <c:idx val="0"/>
          <c:order val="1"/>
          <c:tx>
            <c:strRef>
              <c:f>Import!$L$31</c:f>
              <c:strCache>
                <c:ptCount val="1"/>
                <c:pt idx="0">
                  <c:v>2012</c:v>
                </c:pt>
              </c:strCache>
            </c:strRef>
          </c:tx>
          <c:dLbls>
            <c:dLbl>
              <c:idx val="0"/>
              <c:layout>
                <c:manualLayout>
                  <c:x val="-2.3323615160349857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1.9950386500939322E-2"/>
                </c:manualLayout>
              </c:layout>
              <c:showVal val="1"/>
            </c:dLbl>
            <c:dLbl>
              <c:idx val="4"/>
              <c:layout>
                <c:manualLayout>
                  <c:x val="-7.1265778610494959E-17"/>
                  <c:y val="-6.6500415627597674E-3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-2.3275145469660113E-2"/>
                </c:manualLayout>
              </c:layout>
              <c:showVal val="1"/>
            </c:dLbl>
            <c:txPr>
              <a:bodyPr/>
              <a:lstStyle/>
              <a:p>
                <a:pPr>
                  <a:defRPr lang="fr-FR" b="1">
                    <a:solidFill>
                      <a:srgbClr val="0070C0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Import!$N$33:$N$39</c:f>
              <c:strCache>
                <c:ptCount val="7"/>
                <c:pt idx="0">
                  <c:v>الصناعات الميكانيكية والكهربائية</c:v>
                </c:pt>
                <c:pt idx="1">
                  <c:v>الصناعات الكيميائية</c:v>
                </c:pt>
                <c:pt idx="2">
                  <c:v>صناعة النسيج والملابس</c:v>
                </c:pt>
                <c:pt idx="3">
                  <c:v>الصناعات المختلفة</c:v>
                </c:pt>
                <c:pt idx="4">
                  <c:v>الصناعات الغذائية</c:v>
                </c:pt>
                <c:pt idx="5">
                  <c:v>صناعة الجلود والاحذية</c:v>
                </c:pt>
                <c:pt idx="6">
                  <c:v>صناعات مواد البناء والخزف والبلور</c:v>
                </c:pt>
              </c:strCache>
            </c:strRef>
          </c:cat>
          <c:val>
            <c:numRef>
              <c:f>Import!$L$33:$L$39</c:f>
              <c:numCache>
                <c:formatCode>0</c:formatCode>
                <c:ptCount val="7"/>
                <c:pt idx="0">
                  <c:v>15952.9</c:v>
                </c:pt>
                <c:pt idx="1">
                  <c:v>4363.2709999999997</c:v>
                </c:pt>
                <c:pt idx="2">
                  <c:v>3568.5</c:v>
                </c:pt>
                <c:pt idx="3">
                  <c:v>2251.326</c:v>
                </c:pt>
                <c:pt idx="4">
                  <c:v>1937.2339999999999</c:v>
                </c:pt>
                <c:pt idx="5">
                  <c:v>704.7</c:v>
                </c:pt>
                <c:pt idx="6" formatCode="0.0">
                  <c:v>418.69799999999998</c:v>
                </c:pt>
              </c:numCache>
            </c:numRef>
          </c:val>
        </c:ser>
        <c:ser>
          <c:idx val="1"/>
          <c:order val="2"/>
          <c:tx>
            <c:strRef>
              <c:f>Import!$K$31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1.6807082788120981E-3"/>
                  <c:y val="-1.5284361275289485E-2"/>
                </c:manualLayout>
              </c:layout>
              <c:showVal val="1"/>
            </c:dLbl>
            <c:dLbl>
              <c:idx val="1"/>
              <c:layout>
                <c:manualLayout>
                  <c:x val="1.8867794586901129E-2"/>
                  <c:y val="-1.2750014726962123E-2"/>
                </c:manualLayout>
              </c:layout>
              <c:showVal val="1"/>
            </c:dLbl>
            <c:dLbl>
              <c:idx val="2"/>
              <c:layout>
                <c:manualLayout>
                  <c:x val="1.8867924528301886E-2"/>
                  <c:y val="-8.2115355415284027E-3"/>
                </c:manualLayout>
              </c:layout>
              <c:showVal val="1"/>
            </c:dLbl>
            <c:dLbl>
              <c:idx val="3"/>
              <c:layout>
                <c:manualLayout>
                  <c:x val="1.5439039507816625E-2"/>
                  <c:y val="-1.7707175630478026E-2"/>
                </c:manualLayout>
              </c:layout>
              <c:showVal val="1"/>
            </c:dLbl>
            <c:dLbl>
              <c:idx val="4"/>
              <c:layout>
                <c:manualLayout>
                  <c:x val="1.4675052410901538E-2"/>
                  <c:y val="-9.0768819186862696E-3"/>
                </c:manualLayout>
              </c:layout>
              <c:showVal val="1"/>
            </c:dLbl>
            <c:dLbl>
              <c:idx val="5"/>
              <c:layout>
                <c:manualLayout>
                  <c:x val="1.2578616352200978E-2"/>
                  <c:y val="-8.6563559720324228E-4"/>
                </c:manualLayout>
              </c:layout>
              <c:showVal val="1"/>
            </c:dLbl>
            <c:dLbl>
              <c:idx val="6"/>
              <c:layout>
                <c:manualLayout>
                  <c:x val="2.3060796645702267E-2"/>
                  <c:y val="-4.5387301793887334E-3"/>
                </c:manualLayout>
              </c:layout>
              <c:showVal val="1"/>
            </c:dLbl>
            <c:txPr>
              <a:bodyPr/>
              <a:lstStyle/>
              <a:p>
                <a:pPr>
                  <a:defRPr lang="fr-FR" b="1">
                    <a:solidFill>
                      <a:srgbClr val="FF0000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Import!$N$33:$N$39</c:f>
              <c:strCache>
                <c:ptCount val="7"/>
                <c:pt idx="0">
                  <c:v>الصناعات الميكانيكية والكهربائية</c:v>
                </c:pt>
                <c:pt idx="1">
                  <c:v>الصناعات الكيميائية</c:v>
                </c:pt>
                <c:pt idx="2">
                  <c:v>صناعة النسيج والملابس</c:v>
                </c:pt>
                <c:pt idx="3">
                  <c:v>الصناعات المختلفة</c:v>
                </c:pt>
                <c:pt idx="4">
                  <c:v>الصناعات الغذائية</c:v>
                </c:pt>
                <c:pt idx="5">
                  <c:v>صناعة الجلود والاحذية</c:v>
                </c:pt>
                <c:pt idx="6">
                  <c:v>صناعات مواد البناء والخزف والبلور</c:v>
                </c:pt>
              </c:strCache>
            </c:strRef>
          </c:cat>
          <c:val>
            <c:numRef>
              <c:f>Import!$K$33:$K$39</c:f>
              <c:numCache>
                <c:formatCode>0</c:formatCode>
                <c:ptCount val="7"/>
                <c:pt idx="0">
                  <c:v>16048</c:v>
                </c:pt>
                <c:pt idx="1">
                  <c:v>4691.2219999999998</c:v>
                </c:pt>
                <c:pt idx="2">
                  <c:v>3733.8</c:v>
                </c:pt>
                <c:pt idx="3">
                  <c:v>2369.3410000000003</c:v>
                </c:pt>
                <c:pt idx="4">
                  <c:v>1717.5049999999999</c:v>
                </c:pt>
                <c:pt idx="5">
                  <c:v>739.6</c:v>
                </c:pt>
                <c:pt idx="6" formatCode="0.0">
                  <c:v>461.23900000000003</c:v>
                </c:pt>
              </c:numCache>
            </c:numRef>
          </c:val>
        </c:ser>
        <c:shape val="cylinder"/>
        <c:axId val="99900032"/>
        <c:axId val="99811712"/>
        <c:axId val="0"/>
      </c:bar3DChart>
      <c:catAx>
        <c:axId val="999000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fr-FR" sz="900" b="1"/>
            </a:pPr>
            <a:endParaRPr lang="fr-FR"/>
          </a:p>
        </c:txPr>
        <c:crossAx val="99811712"/>
        <c:crosses val="autoZero"/>
        <c:auto val="1"/>
        <c:lblAlgn val="ctr"/>
        <c:lblOffset val="100"/>
      </c:catAx>
      <c:valAx>
        <c:axId val="99811712"/>
        <c:scaling>
          <c:orientation val="minMax"/>
        </c:scaling>
        <c:delete val="1"/>
        <c:axPos val="l"/>
        <c:numFmt formatCode="0" sourceLinked="1"/>
        <c:tickLblPos val="none"/>
        <c:crossAx val="9990003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fr-FR" b="1"/>
          </a:pPr>
          <a:endParaRPr lang="fr-FR"/>
        </a:p>
      </c:txPr>
    </c:legend>
    <c:plotVisOnly val="1"/>
  </c:chart>
  <c:spPr>
    <a:scene3d>
      <a:camera prst="orthographicFront"/>
      <a:lightRig rig="threePt" dir="t"/>
    </a:scene3d>
    <a:sp3d>
      <a:bevelB w="165100"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otX val="0"/>
      <c:rotY val="10"/>
      <c:depthPercent val="150"/>
      <c:rAngAx val="1"/>
    </c:view3D>
    <c:floor>
      <c:spPr>
        <a:solidFill>
          <a:srgbClr val="FFFF00">
            <a:alpha val="18000"/>
          </a:srgbClr>
        </a:solidFill>
      </c:spPr>
    </c:floor>
    <c:plotArea>
      <c:layout>
        <c:manualLayout>
          <c:layoutTarget val="inner"/>
          <c:xMode val="edge"/>
          <c:yMode val="edge"/>
          <c:x val="8.1642517948762497E-2"/>
          <c:y val="6.3492063492063502E-2"/>
          <c:w val="0.89845697071766506"/>
          <c:h val="0.70842576332634677"/>
        </c:manualLayout>
      </c:layout>
      <c:bar3DChart>
        <c:barDir val="col"/>
        <c:grouping val="clustered"/>
        <c:ser>
          <c:idx val="0"/>
          <c:order val="0"/>
          <c:tx>
            <c:strRef>
              <c:f>IDE!#REF!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</c:spPr>
          <c:cat>
            <c:multiLvlStrRef>
              <c:f>IDE!#REF!</c:f>
            </c:multiLvlStrRef>
          </c:cat>
          <c:val>
            <c:numRef>
              <c:f>IDE!#REF!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IDE!#REF!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00"/>
            </a:solidFill>
          </c:spPr>
          <c:cat>
            <c:multiLvlStrRef>
              <c:f>IDE!#REF!</c:f>
            </c:multiLvlStrRef>
          </c:cat>
          <c:val>
            <c:numRef>
              <c:f>IDE!#REF!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IDE!#REF!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tx2"/>
            </a:solidFill>
          </c:spPr>
          <c:dLbls>
            <c:dLbl>
              <c:idx val="0"/>
              <c:layout>
                <c:manualLayout>
                  <c:x val="8.3334346161531569E-3"/>
                  <c:y val="0.13689969362194745"/>
                </c:manualLayout>
              </c:layout>
              <c:showVal val="1"/>
            </c:dLbl>
            <c:dLbl>
              <c:idx val="1"/>
              <c:layout>
                <c:manualLayout>
                  <c:x val="6.8635025913932933E-3"/>
                  <c:y val="0.13513926728740674"/>
                </c:manualLayout>
              </c:layout>
              <c:showVal val="1"/>
            </c:dLbl>
            <c:dLbl>
              <c:idx val="2"/>
              <c:layout>
                <c:manualLayout>
                  <c:x val="1.0948962140482165E-2"/>
                  <c:y val="0.13094977196291541"/>
                </c:manualLayout>
              </c:layout>
              <c:showVal val="1"/>
            </c:dLbl>
            <c:dLbl>
              <c:idx val="3"/>
              <c:layout>
                <c:manualLayout>
                  <c:x val="9.3505456250165767E-3"/>
                  <c:y val="0.14313663263574938"/>
                </c:manualLayout>
              </c:layout>
              <c:showVal val="1"/>
            </c:dLbl>
            <c:txPr>
              <a:bodyPr/>
              <a:lstStyle/>
              <a:p>
                <a:pPr>
                  <a:defRPr lang="ar-TN"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</c:dLbls>
          <c:cat>
            <c:multiLvlStrRef>
              <c:f>IDE!#REF!</c:f>
            </c:multiLvlStrRef>
          </c:cat>
          <c:val>
            <c:numRef>
              <c:f>IDE!#REF!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hape val="cylinder"/>
        <c:axId val="104561280"/>
        <c:axId val="104567168"/>
        <c:axId val="0"/>
      </c:bar3DChart>
      <c:catAx>
        <c:axId val="1045612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fr-FR" sz="1200" b="1"/>
            </a:pPr>
            <a:endParaRPr lang="fr-FR"/>
          </a:p>
        </c:txPr>
        <c:crossAx val="104567168"/>
        <c:crosses val="autoZero"/>
        <c:auto val="1"/>
        <c:lblAlgn val="ctr"/>
        <c:lblOffset val="100"/>
      </c:catAx>
      <c:valAx>
        <c:axId val="104567168"/>
        <c:scaling>
          <c:orientation val="minMax"/>
          <c:max val="2100"/>
          <c:min val="0"/>
        </c:scaling>
        <c:axPos val="l"/>
        <c:majorGridlines/>
        <c:numFmt formatCode="General" sourceLinked="1"/>
        <c:tickLblPos val="none"/>
        <c:spPr>
          <a:ln>
            <a:noFill/>
          </a:ln>
        </c:spPr>
        <c:txPr>
          <a:bodyPr/>
          <a:lstStyle/>
          <a:p>
            <a:pPr>
              <a:defRPr lang="fr-FR"/>
            </a:pPr>
            <a:endParaRPr lang="fr-FR"/>
          </a:p>
        </c:txPr>
        <c:crossAx val="104561280"/>
        <c:crosses val="min"/>
        <c:crossBetween val="between"/>
      </c:valAx>
    </c:plotArea>
    <c:legend>
      <c:legendPos val="b"/>
      <c:txPr>
        <a:bodyPr/>
        <a:lstStyle/>
        <a:p>
          <a:pPr>
            <a:defRPr lang="fr-FR" sz="1200" b="1"/>
          </a:pPr>
          <a:endParaRPr lang="fr-FR"/>
        </a:p>
      </c:txPr>
    </c:legend>
    <c:plotVisOnly val="1"/>
    <c:dispBlanksAs val="gap"/>
  </c:chart>
  <c:spPr>
    <a:scene3d>
      <a:camera prst="orthographicFront"/>
      <a:lightRig rig="threePt" dir="t"/>
    </a:scene3d>
    <a:sp3d>
      <a:bevelT w="285750" h="0"/>
      <a:bevelB w="234950" h="0"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otX val="0"/>
      <c:rotY val="10"/>
      <c:depthPercent val="150"/>
      <c:rAngAx val="1"/>
    </c:view3D>
    <c:floor>
      <c:spPr>
        <a:solidFill>
          <a:srgbClr val="FFFF00">
            <a:alpha val="18000"/>
          </a:srgbClr>
        </a:solidFill>
      </c:spPr>
    </c:floor>
    <c:plotArea>
      <c:layout>
        <c:manualLayout>
          <c:layoutTarget val="inner"/>
          <c:xMode val="edge"/>
          <c:yMode val="edge"/>
          <c:x val="8.1642517948762497E-2"/>
          <c:y val="6.3492063492063502E-2"/>
          <c:w val="0.8984569707176645"/>
          <c:h val="0.64607566639723324"/>
        </c:manualLayout>
      </c:layout>
      <c:bar3DChart>
        <c:barDir val="col"/>
        <c:grouping val="clustered"/>
        <c:ser>
          <c:idx val="0"/>
          <c:order val="0"/>
          <c:tx>
            <c:strRef>
              <c:f>IDE!#REF!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multiLvlStrRef>
              <c:f>IDE!#REF!</c:f>
            </c:multiLvlStrRef>
          </c:cat>
          <c:val>
            <c:numRef>
              <c:f>IDE!#REF!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IDE!#REF!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00"/>
            </a:solidFill>
          </c:spPr>
          <c:cat>
            <c:multiLvlStrRef>
              <c:f>IDE!#REF!</c:f>
            </c:multiLvlStrRef>
          </c:cat>
          <c:val>
            <c:numRef>
              <c:f>IDE!#REF!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IDE!#REF!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tx2"/>
            </a:solidFill>
          </c:spPr>
          <c:dLbls>
            <c:dLbl>
              <c:idx val="0"/>
              <c:layout>
                <c:manualLayout>
                  <c:x val="-7.3501231309704134E-3"/>
                  <c:y val="0.19184652278177458"/>
                </c:manualLayout>
              </c:layout>
              <c:showVal val="1"/>
            </c:dLbl>
            <c:dLbl>
              <c:idx val="1"/>
              <c:layout>
                <c:manualLayout>
                  <c:x val="-4.4100275778647894E-3"/>
                  <c:y val="0.22062350119904067"/>
                </c:manualLayout>
              </c:layout>
              <c:showVal val="1"/>
            </c:dLbl>
            <c:dLbl>
              <c:idx val="2"/>
              <c:layout>
                <c:manualLayout>
                  <c:x val="-2.9399798013120602E-3"/>
                  <c:y val="0.18225381899205045"/>
                </c:manualLayout>
              </c:layout>
              <c:showVal val="1"/>
            </c:dLbl>
            <c:dLbl>
              <c:idx val="3"/>
              <c:layout>
                <c:manualLayout>
                  <c:x val="-8.8201709075230068E-3"/>
                  <c:y val="0.20143884892086344"/>
                </c:manualLayout>
              </c:layout>
              <c:showVal val="1"/>
            </c:dLbl>
            <c:txPr>
              <a:bodyPr/>
              <a:lstStyle/>
              <a:p>
                <a:pPr>
                  <a:defRPr lang="ar-TN" sz="16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</c:dLbls>
          <c:cat>
            <c:multiLvlStrRef>
              <c:f>IDE!#REF!</c:f>
            </c:multiLvlStrRef>
          </c:cat>
          <c:val>
            <c:numRef>
              <c:f>IDE!#REF!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hape val="cylinder"/>
        <c:axId val="104601472"/>
        <c:axId val="104603008"/>
        <c:axId val="0"/>
      </c:bar3DChart>
      <c:catAx>
        <c:axId val="104601472"/>
        <c:scaling>
          <c:orientation val="maxMin"/>
        </c:scaling>
        <c:axPos val="b"/>
        <c:numFmt formatCode="General" sourceLinked="1"/>
        <c:tickLblPos val="nextTo"/>
        <c:txPr>
          <a:bodyPr/>
          <a:lstStyle/>
          <a:p>
            <a:pPr>
              <a:defRPr lang="fr-FR" sz="1200" b="1"/>
            </a:pPr>
            <a:endParaRPr lang="fr-FR"/>
          </a:p>
        </c:txPr>
        <c:crossAx val="104603008"/>
        <c:crosses val="autoZero"/>
        <c:auto val="1"/>
        <c:lblAlgn val="ctr"/>
        <c:lblOffset val="100"/>
      </c:catAx>
      <c:valAx>
        <c:axId val="104603008"/>
        <c:scaling>
          <c:orientation val="minMax"/>
          <c:max val="2100"/>
          <c:min val="0"/>
        </c:scaling>
        <c:axPos val="r"/>
        <c:majorGridlines/>
        <c:numFmt formatCode="General" sourceLinked="1"/>
        <c:tickLblPos val="none"/>
        <c:spPr>
          <a:ln>
            <a:noFill/>
          </a:ln>
        </c:spPr>
        <c:txPr>
          <a:bodyPr/>
          <a:lstStyle/>
          <a:p>
            <a:pPr>
              <a:defRPr lang="fr-FR"/>
            </a:pPr>
            <a:endParaRPr lang="fr-FR"/>
          </a:p>
        </c:txPr>
        <c:crossAx val="104601472"/>
        <c:crosses val="min"/>
        <c:crossBetween val="between"/>
      </c:valAx>
    </c:plotArea>
    <c:legend>
      <c:legendPos val="b"/>
      <c:txPr>
        <a:bodyPr/>
        <a:lstStyle/>
        <a:p>
          <a:pPr>
            <a:defRPr lang="fr-FR" sz="1200" b="1"/>
          </a:pPr>
          <a:endParaRPr lang="fr-FR"/>
        </a:p>
      </c:txPr>
    </c:legend>
    <c:plotVisOnly val="1"/>
    <c:dispBlanksAs val="gap"/>
  </c:chart>
  <c:spPr>
    <a:scene3d>
      <a:camera prst="orthographicFront"/>
      <a:lightRig rig="threePt" dir="t"/>
    </a:scene3d>
    <a:sp3d>
      <a:bevelT w="285750" h="0"/>
      <a:bevelB w="234950" h="0"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7.1734527039452031E-2"/>
          <c:y val="6.9499340751420183E-2"/>
          <c:w val="0.92826547296054795"/>
          <c:h val="0.64345766638325164"/>
        </c:manualLayout>
      </c:layout>
      <c:bar3DChart>
        <c:barDir val="col"/>
        <c:grouping val="clustered"/>
        <c:ser>
          <c:idx val="1"/>
          <c:order val="0"/>
          <c:tx>
            <c:strRef>
              <c:f>'investissements (APII)'!$K$4</c:f>
              <c:strCache>
                <c:ptCount val="1"/>
                <c:pt idx="0">
                  <c:v>2013</c:v>
                </c:pt>
              </c:strCache>
            </c:strRef>
          </c:tx>
          <c:dLbls>
            <c:dLbl>
              <c:idx val="0"/>
              <c:layout>
                <c:manualLayout>
                  <c:x val="5.5036348447414724E-3"/>
                  <c:y val="-1.2519561815336465E-2"/>
                </c:manualLayout>
              </c:layout>
              <c:showVal val="1"/>
            </c:dLbl>
            <c:dLbl>
              <c:idx val="1"/>
              <c:layout>
                <c:manualLayout>
                  <c:x val="-6.1095429109097104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-1.8557023287900465E-3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-1.154208906638268E-3"/>
                  <c:y val="-1.2519561815336465E-2"/>
                </c:manualLayout>
              </c:layout>
              <c:showVal val="1"/>
            </c:dLbl>
            <c:txPr>
              <a:bodyPr/>
              <a:lstStyle/>
              <a:p>
                <a:pPr>
                  <a:defRPr lang="fr-FR"/>
                </a:pPr>
                <a:endParaRPr lang="fr-FR"/>
              </a:p>
            </c:txPr>
            <c:showVal val="1"/>
          </c:dLbls>
          <c:cat>
            <c:strRef>
              <c:f>'investissements (APII)'!$N$6:$N$12</c:f>
              <c:strCache>
                <c:ptCount val="7"/>
                <c:pt idx="0">
                  <c:v>صناعات مواد البناء والخزف والبلور</c:v>
                </c:pt>
                <c:pt idx="1">
                  <c:v>الصناعات الغذائية</c:v>
                </c:pt>
                <c:pt idx="2">
                  <c:v>الصناعات الميكانيكية والكهربائية</c:v>
                </c:pt>
                <c:pt idx="3">
                  <c:v>الصناعات المختلفة</c:v>
                </c:pt>
                <c:pt idx="4">
                  <c:v>الصناعات الكيميائية</c:v>
                </c:pt>
                <c:pt idx="5">
                  <c:v>صناعة النسيج والملابس</c:v>
                </c:pt>
                <c:pt idx="6">
                  <c:v>صناعة الجلود والاحذية</c:v>
                </c:pt>
              </c:strCache>
            </c:strRef>
          </c:cat>
          <c:val>
            <c:numRef>
              <c:f>'investissements (APII)'!$K$6:$K$12</c:f>
              <c:numCache>
                <c:formatCode>0</c:formatCode>
                <c:ptCount val="7"/>
                <c:pt idx="0">
                  <c:v>813.7</c:v>
                </c:pt>
                <c:pt idx="1">
                  <c:v>852.7</c:v>
                </c:pt>
                <c:pt idx="2">
                  <c:v>748</c:v>
                </c:pt>
                <c:pt idx="3">
                  <c:v>569</c:v>
                </c:pt>
                <c:pt idx="4">
                  <c:v>290.7</c:v>
                </c:pt>
                <c:pt idx="5">
                  <c:v>179.6</c:v>
                </c:pt>
                <c:pt idx="6">
                  <c:v>18.3</c:v>
                </c:pt>
              </c:numCache>
            </c:numRef>
          </c:val>
        </c:ser>
        <c:ser>
          <c:idx val="0"/>
          <c:order val="1"/>
          <c:tx>
            <c:strRef>
              <c:f>'investissements (APII)'!$L$4</c:f>
              <c:strCache>
                <c:ptCount val="1"/>
                <c:pt idx="0">
                  <c:v>2012</c:v>
                </c:pt>
              </c:strCache>
            </c:strRef>
          </c:tx>
          <c:dLbls>
            <c:dLbl>
              <c:idx val="0"/>
              <c:layout>
                <c:manualLayout>
                  <c:x val="7.3517760998562292E-3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7.5240235627630804E-3"/>
                  <c:y val="-6.2597809076682404E-3"/>
                </c:manualLayout>
              </c:layout>
              <c:showVal val="1"/>
            </c:dLbl>
            <c:dLbl>
              <c:idx val="2"/>
              <c:layout>
                <c:manualLayout>
                  <c:x val="8.2048214199097799E-3"/>
                  <c:y val="-1.8779342723004692E-2"/>
                </c:manualLayout>
              </c:layout>
              <c:showVal val="1"/>
            </c:dLbl>
            <c:dLbl>
              <c:idx val="3"/>
              <c:layout>
                <c:manualLayout>
                  <c:x val="8.7003292966202767E-3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5.4757015742643439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lang="fr-FR"/>
                </a:pPr>
                <a:endParaRPr lang="fr-FR"/>
              </a:p>
            </c:txPr>
            <c:showVal val="1"/>
          </c:dLbls>
          <c:cat>
            <c:strRef>
              <c:f>'investissements (APII)'!$N$6:$N$12</c:f>
              <c:strCache>
                <c:ptCount val="7"/>
                <c:pt idx="0">
                  <c:v>صناعات مواد البناء والخزف والبلور</c:v>
                </c:pt>
                <c:pt idx="1">
                  <c:v>الصناعات الغذائية</c:v>
                </c:pt>
                <c:pt idx="2">
                  <c:v>الصناعات الميكانيكية والكهربائية</c:v>
                </c:pt>
                <c:pt idx="3">
                  <c:v>الصناعات المختلفة</c:v>
                </c:pt>
                <c:pt idx="4">
                  <c:v>الصناعات الكيميائية</c:v>
                </c:pt>
                <c:pt idx="5">
                  <c:v>صناعة النسيج والملابس</c:v>
                </c:pt>
                <c:pt idx="6">
                  <c:v>صناعة الجلود والاحذية</c:v>
                </c:pt>
              </c:strCache>
            </c:strRef>
          </c:cat>
          <c:val>
            <c:numRef>
              <c:f>'investissements (APII)'!$L$6:$L$12</c:f>
              <c:numCache>
                <c:formatCode>0</c:formatCode>
                <c:ptCount val="7"/>
                <c:pt idx="0">
                  <c:v>429.8</c:v>
                </c:pt>
                <c:pt idx="1">
                  <c:v>1447.8</c:v>
                </c:pt>
                <c:pt idx="2">
                  <c:v>550.70000000000005</c:v>
                </c:pt>
                <c:pt idx="3">
                  <c:v>695.4</c:v>
                </c:pt>
                <c:pt idx="4">
                  <c:v>213.2</c:v>
                </c:pt>
                <c:pt idx="5">
                  <c:v>239.5</c:v>
                </c:pt>
                <c:pt idx="6">
                  <c:v>55.3</c:v>
                </c:pt>
              </c:numCache>
            </c:numRef>
          </c:val>
        </c:ser>
        <c:ser>
          <c:idx val="2"/>
          <c:order val="2"/>
          <c:tx>
            <c:strRef>
              <c:f>'investissements (APII)'!$M$4</c:f>
              <c:strCache>
                <c:ptCount val="1"/>
                <c:pt idx="0">
                  <c:v>2010</c:v>
                </c:pt>
              </c:strCache>
            </c:strRef>
          </c:tx>
          <c:dLbls>
            <c:dLbl>
              <c:idx val="0"/>
              <c:layout>
                <c:manualLayout>
                  <c:x val="1.3689253935660509E-2"/>
                  <c:y val="5.7380662120658816E-17"/>
                </c:manualLayout>
              </c:layout>
              <c:showVal val="1"/>
            </c:dLbl>
            <c:dLbl>
              <c:idx val="1"/>
              <c:layout>
                <c:manualLayout>
                  <c:x val="9.5824777549624266E-3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9.5824777549624266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9.5824777549624266E-3"/>
                  <c:y val="6.259780907668289E-3"/>
                </c:manualLayout>
              </c:layout>
              <c:showVal val="1"/>
            </c:dLbl>
            <c:dLbl>
              <c:idx val="4"/>
              <c:layout>
                <c:manualLayout>
                  <c:x val="6.8446269678302529E-3"/>
                  <c:y val="6.2597809076682404E-3"/>
                </c:manualLayout>
              </c:layout>
              <c:showVal val="1"/>
            </c:dLbl>
            <c:txPr>
              <a:bodyPr/>
              <a:lstStyle/>
              <a:p>
                <a:pPr>
                  <a:defRPr lang="fr-FR"/>
                </a:pPr>
                <a:endParaRPr lang="fr-FR"/>
              </a:p>
            </c:txPr>
            <c:showVal val="1"/>
          </c:dLbls>
          <c:cat>
            <c:strRef>
              <c:f>'investissements (APII)'!$N$6:$N$12</c:f>
              <c:strCache>
                <c:ptCount val="7"/>
                <c:pt idx="0">
                  <c:v>صناعات مواد البناء والخزف والبلور</c:v>
                </c:pt>
                <c:pt idx="1">
                  <c:v>الصناعات الغذائية</c:v>
                </c:pt>
                <c:pt idx="2">
                  <c:v>الصناعات الميكانيكية والكهربائية</c:v>
                </c:pt>
                <c:pt idx="3">
                  <c:v>الصناعات المختلفة</c:v>
                </c:pt>
                <c:pt idx="4">
                  <c:v>الصناعات الكيميائية</c:v>
                </c:pt>
                <c:pt idx="5">
                  <c:v>صناعة النسيج والملابس</c:v>
                </c:pt>
                <c:pt idx="6">
                  <c:v>صناعة الجلود والاحذية</c:v>
                </c:pt>
              </c:strCache>
            </c:strRef>
          </c:cat>
          <c:val>
            <c:numRef>
              <c:f>'investissements (APII)'!$M$6:$M$12</c:f>
              <c:numCache>
                <c:formatCode>0</c:formatCode>
                <c:ptCount val="7"/>
                <c:pt idx="0">
                  <c:v>342.5</c:v>
                </c:pt>
                <c:pt idx="1">
                  <c:v>624.79999999999995</c:v>
                </c:pt>
                <c:pt idx="2">
                  <c:v>795.7</c:v>
                </c:pt>
                <c:pt idx="3">
                  <c:v>416.8</c:v>
                </c:pt>
                <c:pt idx="4">
                  <c:v>785.6</c:v>
                </c:pt>
                <c:pt idx="5">
                  <c:v>336.2</c:v>
                </c:pt>
                <c:pt idx="6">
                  <c:v>42.1</c:v>
                </c:pt>
              </c:numCache>
            </c:numRef>
          </c:val>
        </c:ser>
        <c:shape val="cylinder"/>
        <c:axId val="98689408"/>
        <c:axId val="98690944"/>
        <c:axId val="0"/>
      </c:bar3DChart>
      <c:catAx>
        <c:axId val="98689408"/>
        <c:scaling>
          <c:orientation val="minMax"/>
        </c:scaling>
        <c:axPos val="b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98690944"/>
        <c:crosses val="autoZero"/>
        <c:auto val="1"/>
        <c:lblAlgn val="ctr"/>
        <c:lblOffset val="100"/>
      </c:catAx>
      <c:valAx>
        <c:axId val="98690944"/>
        <c:scaling>
          <c:orientation val="minMax"/>
        </c:scaling>
        <c:axPos val="l"/>
        <c:numFmt formatCode="0" sourceLinked="1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98689408"/>
        <c:crosses val="autoZero"/>
        <c:crossBetween val="between"/>
      </c:valAx>
    </c:plotArea>
    <c:plotVisOnly val="1"/>
  </c:chart>
  <c:txPr>
    <a:bodyPr/>
    <a:lstStyle/>
    <a:p>
      <a:pPr>
        <a:defRPr b="1"/>
      </a:pPr>
      <a:endParaRPr lang="fr-F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Pr>
        <a:bodyPr/>
        <a:lstStyle/>
        <a:p>
          <a:pPr>
            <a:defRPr lang="fr-FR"/>
          </a:pPr>
          <a:endParaRPr lang="fr-FR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'investissements (APII)'!$AH$57:$AI$57</c:f>
              <c:strCache>
                <c:ptCount val="1"/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Val val="1"/>
          </c:dLbls>
          <c:cat>
            <c:multiLvlStrRef>
              <c:f>'investissements (APII)'!$AJ$56:$AK$56</c:f>
            </c:multiLvlStrRef>
          </c:cat>
          <c:val>
            <c:numRef>
              <c:f>'investissements (APII)'!$AJ$57:$AK$57</c:f>
            </c:numRef>
          </c:val>
        </c:ser>
        <c:axId val="98931840"/>
        <c:axId val="98933376"/>
      </c:barChart>
      <c:catAx>
        <c:axId val="989318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98933376"/>
        <c:crosses val="autoZero"/>
        <c:auto val="1"/>
        <c:lblAlgn val="ctr"/>
        <c:lblOffset val="100"/>
      </c:catAx>
      <c:valAx>
        <c:axId val="98933376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98931840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1.9286403085824494E-2"/>
          <c:y val="8.6021505376344093E-2"/>
          <c:w val="0.95756991321118612"/>
          <c:h val="0.74135670138006937"/>
        </c:manualLayout>
      </c:layout>
      <c:bar3DChart>
        <c:barDir val="col"/>
        <c:grouping val="clustered"/>
        <c:ser>
          <c:idx val="0"/>
          <c:order val="0"/>
          <c:tx>
            <c:strRef>
              <c:f>Import!$C$4</c:f>
              <c:strCache>
                <c:ptCount val="1"/>
                <c:pt idx="0">
                  <c:v>2012</c:v>
                </c:pt>
              </c:strCache>
            </c:strRef>
          </c:tx>
          <c:dLbls>
            <c:dLbl>
              <c:idx val="1"/>
              <c:layout>
                <c:manualLayout>
                  <c:x val="-1.3979903888160769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-1.2232415902140656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lang="fr-FR" sz="1050" b="1">
                    <a:solidFill>
                      <a:srgbClr val="0070C0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Import!$A$6:$A$12</c:f>
              <c:strCache>
                <c:ptCount val="7"/>
                <c:pt idx="0">
                  <c:v>IME</c:v>
                </c:pt>
                <c:pt idx="1">
                  <c:v>ITH</c:v>
                </c:pt>
                <c:pt idx="2">
                  <c:v>ICH</c:v>
                </c:pt>
                <c:pt idx="3">
                  <c:v>IAA</c:v>
                </c:pt>
                <c:pt idx="4">
                  <c:v>ID</c:v>
                </c:pt>
                <c:pt idx="5">
                  <c:v>ICC</c:v>
                </c:pt>
                <c:pt idx="6">
                  <c:v>IMCCV</c:v>
                </c:pt>
              </c:strCache>
            </c:strRef>
          </c:cat>
          <c:val>
            <c:numRef>
              <c:f>Import!$C$6:$C$12</c:f>
              <c:numCache>
                <c:formatCode>0</c:formatCode>
                <c:ptCount val="7"/>
                <c:pt idx="0">
                  <c:v>9714.7999999999993</c:v>
                </c:pt>
                <c:pt idx="1">
                  <c:v>4913.5</c:v>
                </c:pt>
                <c:pt idx="2">
                  <c:v>2231.165</c:v>
                </c:pt>
                <c:pt idx="3">
                  <c:v>1811.7829999999999</c:v>
                </c:pt>
                <c:pt idx="4">
                  <c:v>1233.5409999999999</c:v>
                </c:pt>
                <c:pt idx="5">
                  <c:v>1014.3</c:v>
                </c:pt>
                <c:pt idx="6">
                  <c:v>343.584</c:v>
                </c:pt>
              </c:numCache>
            </c:numRef>
          </c:val>
        </c:ser>
        <c:ser>
          <c:idx val="1"/>
          <c:order val="1"/>
          <c:tx>
            <c:strRef>
              <c:f>Import!$D$4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2.8880866425992802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7.6806912897357145E-3"/>
                  <c:y val="5.3983116975242964E-3"/>
                </c:manualLayout>
              </c:layout>
              <c:showVal val="1"/>
            </c:dLbl>
            <c:dLbl>
              <c:idx val="2"/>
              <c:layout>
                <c:manualLayout>
                  <c:x val="3.9555147349700616E-3"/>
                  <c:y val="1.2619233406634798E-2"/>
                </c:manualLayout>
              </c:layout>
              <c:showVal val="1"/>
            </c:dLbl>
            <c:dLbl>
              <c:idx val="3"/>
              <c:layout>
                <c:manualLayout>
                  <c:x val="9.4281792757556701E-3"/>
                  <c:y val="-4.7291385874064014E-7"/>
                </c:manualLayout>
              </c:layout>
              <c:showVal val="1"/>
            </c:dLbl>
            <c:dLbl>
              <c:idx val="4"/>
              <c:layout>
                <c:manualLayout>
                  <c:x val="6.3622322439052916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3.9555147349700616E-3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9.1979786930303457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lang="fr-FR" sz="1050" b="1">
                    <a:solidFill>
                      <a:srgbClr val="FF0000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Import!$A$6:$A$12</c:f>
              <c:strCache>
                <c:ptCount val="7"/>
                <c:pt idx="0">
                  <c:v>IME</c:v>
                </c:pt>
                <c:pt idx="1">
                  <c:v>ITH</c:v>
                </c:pt>
                <c:pt idx="2">
                  <c:v>ICH</c:v>
                </c:pt>
                <c:pt idx="3">
                  <c:v>IAA</c:v>
                </c:pt>
                <c:pt idx="4">
                  <c:v>ID</c:v>
                </c:pt>
                <c:pt idx="5">
                  <c:v>ICC</c:v>
                </c:pt>
                <c:pt idx="6">
                  <c:v>IMCCV</c:v>
                </c:pt>
              </c:strCache>
            </c:strRef>
          </c:cat>
          <c:val>
            <c:numRef>
              <c:f>Import!$D$6:$D$12</c:f>
              <c:numCache>
                <c:formatCode>0</c:formatCode>
                <c:ptCount val="7"/>
                <c:pt idx="0">
                  <c:v>10364.599999999999</c:v>
                </c:pt>
                <c:pt idx="1">
                  <c:v>5214.59</c:v>
                </c:pt>
                <c:pt idx="2">
                  <c:v>2333.9679999999998</c:v>
                </c:pt>
                <c:pt idx="3">
                  <c:v>1875.307</c:v>
                </c:pt>
                <c:pt idx="4">
                  <c:v>1338.8569999999997</c:v>
                </c:pt>
                <c:pt idx="5">
                  <c:v>1012.56</c:v>
                </c:pt>
                <c:pt idx="6">
                  <c:v>436.76600000000002</c:v>
                </c:pt>
              </c:numCache>
            </c:numRef>
          </c:val>
        </c:ser>
        <c:ser>
          <c:idx val="2"/>
          <c:order val="2"/>
          <c:tx>
            <c:strRef>
              <c:f>Import!$B$4</c:f>
              <c:strCache>
                <c:ptCount val="1"/>
                <c:pt idx="0">
                  <c:v>2010</c:v>
                </c:pt>
              </c:strCache>
            </c:strRef>
          </c:tx>
          <c:dLbls>
            <c:dLbl>
              <c:idx val="0"/>
              <c:layout>
                <c:manualLayout>
                  <c:x val="2.0969855832241147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1.9222367846221083E-2"/>
                  <c:y val="1.2012012012012015E-2"/>
                </c:manualLayout>
              </c:layout>
              <c:showVal val="1"/>
            </c:dLbl>
            <c:dLbl>
              <c:idx val="2"/>
              <c:layout>
                <c:manualLayout>
                  <c:x val="1.7474879860200961E-2"/>
                  <c:y val="-5.5054419061712047E-17"/>
                </c:manualLayout>
              </c:layout>
              <c:showVal val="1"/>
            </c:dLbl>
            <c:dLbl>
              <c:idx val="3"/>
              <c:layout>
                <c:manualLayout>
                  <c:x val="2.2717343818261772E-2"/>
                  <c:y val="6.0060060060060094E-3"/>
                </c:manualLayout>
              </c:layout>
              <c:showVal val="1"/>
            </c:dLbl>
            <c:dLbl>
              <c:idx val="4"/>
              <c:layout>
                <c:manualLayout>
                  <c:x val="1.9222367846221083E-2"/>
                  <c:y val="1.2012012012012015E-2"/>
                </c:manualLayout>
              </c:layout>
              <c:showVal val="1"/>
            </c:dLbl>
            <c:dLbl>
              <c:idx val="5"/>
              <c:layout>
                <c:manualLayout>
                  <c:x val="1.048492791612058E-2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2.4464831804281339E-2"/>
                  <c:y val="6.0060060060060094E-3"/>
                </c:manualLayout>
              </c:layout>
              <c:showVal val="1"/>
            </c:dLbl>
            <c:txPr>
              <a:bodyPr/>
              <a:lstStyle/>
              <a:p>
                <a:pPr>
                  <a:defRPr lang="fr-FR" b="1">
                    <a:solidFill>
                      <a:srgbClr val="3D8828"/>
                    </a:solidFill>
                  </a:defRPr>
                </a:pPr>
                <a:endParaRPr lang="fr-FR"/>
              </a:p>
            </c:txPr>
            <c:showVal val="1"/>
          </c:dLbls>
          <c:val>
            <c:numRef>
              <c:f>Import!$B$6:$B$12</c:f>
              <c:numCache>
                <c:formatCode>0</c:formatCode>
                <c:ptCount val="7"/>
                <c:pt idx="0">
                  <c:v>8070.9</c:v>
                </c:pt>
                <c:pt idx="1">
                  <c:v>5050.5</c:v>
                </c:pt>
                <c:pt idx="2">
                  <c:v>2521.3000000000002</c:v>
                </c:pt>
                <c:pt idx="3">
                  <c:v>1196.9000000000001</c:v>
                </c:pt>
                <c:pt idx="4">
                  <c:v>1125.3</c:v>
                </c:pt>
                <c:pt idx="5">
                  <c:v>985.9</c:v>
                </c:pt>
                <c:pt idx="6">
                  <c:v>415.1</c:v>
                </c:pt>
              </c:numCache>
            </c:numRef>
          </c:val>
        </c:ser>
        <c:shape val="cylinder"/>
        <c:axId val="99268480"/>
        <c:axId val="99270016"/>
        <c:axId val="0"/>
      </c:bar3DChart>
      <c:catAx>
        <c:axId val="992684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99270016"/>
        <c:crosses val="autoZero"/>
        <c:auto val="1"/>
        <c:lblAlgn val="ctr"/>
        <c:lblOffset val="100"/>
      </c:catAx>
      <c:valAx>
        <c:axId val="99270016"/>
        <c:scaling>
          <c:orientation val="minMax"/>
        </c:scaling>
        <c:delete val="1"/>
        <c:axPos val="l"/>
        <c:numFmt formatCode="0" sourceLinked="1"/>
        <c:tickLblPos val="none"/>
        <c:crossAx val="99268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654088273696664"/>
          <c:y val="0.86491952223892665"/>
          <c:w val="0.36736177117797003"/>
          <c:h val="0.10142662311392669"/>
        </c:manualLayout>
      </c:layout>
      <c:txPr>
        <a:bodyPr/>
        <a:lstStyle/>
        <a:p>
          <a:pPr>
            <a:defRPr lang="fr-FR"/>
          </a:pPr>
          <a:endParaRPr lang="fr-FR"/>
        </a:p>
      </c:txPr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2.3060796645702267E-2"/>
          <c:y val="0"/>
          <c:w val="0.95387840670861823"/>
          <c:h val="0.63167494447812433"/>
        </c:manualLayout>
      </c:layout>
      <c:bar3DChart>
        <c:barDir val="col"/>
        <c:grouping val="clustered"/>
        <c:ser>
          <c:idx val="0"/>
          <c:order val="0"/>
          <c:tx>
            <c:strRef>
              <c:f>Import!$L$4</c:f>
              <c:strCache>
                <c:ptCount val="1"/>
                <c:pt idx="0">
                  <c:v>2012</c:v>
                </c:pt>
              </c:strCache>
            </c:strRef>
          </c:tx>
          <c:dLbls>
            <c:txPr>
              <a:bodyPr/>
              <a:lstStyle/>
              <a:p>
                <a:pPr>
                  <a:defRPr lang="fr-FR" b="1">
                    <a:solidFill>
                      <a:srgbClr val="0070C0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Import!$N$6:$N$12</c:f>
              <c:strCache>
                <c:ptCount val="7"/>
                <c:pt idx="0">
                  <c:v>الصناعات الميكانيكية والكهربائية</c:v>
                </c:pt>
                <c:pt idx="1">
                  <c:v>صناعة النسيج والملابس</c:v>
                </c:pt>
                <c:pt idx="2">
                  <c:v>الصيناعات الكيميائية</c:v>
                </c:pt>
                <c:pt idx="3">
                  <c:v>الصناعات الغذائية</c:v>
                </c:pt>
                <c:pt idx="4">
                  <c:v>الصناعات المختلفة</c:v>
                </c:pt>
                <c:pt idx="5">
                  <c:v>صناعة الجلود والاحذية</c:v>
                </c:pt>
                <c:pt idx="6">
                  <c:v>صناعات مواد البناء والخزف والبلور</c:v>
                </c:pt>
              </c:strCache>
            </c:strRef>
          </c:cat>
          <c:val>
            <c:numRef>
              <c:f>Import!$L$6:$L$12</c:f>
              <c:numCache>
                <c:formatCode>0</c:formatCode>
                <c:ptCount val="7"/>
                <c:pt idx="0">
                  <c:v>9714.7999999999993</c:v>
                </c:pt>
                <c:pt idx="1">
                  <c:v>4913.5</c:v>
                </c:pt>
                <c:pt idx="2">
                  <c:v>2231.165</c:v>
                </c:pt>
                <c:pt idx="3">
                  <c:v>1811.7829999999999</c:v>
                </c:pt>
                <c:pt idx="4">
                  <c:v>1233.5409999999999</c:v>
                </c:pt>
                <c:pt idx="5">
                  <c:v>1014.3</c:v>
                </c:pt>
                <c:pt idx="6">
                  <c:v>343.584</c:v>
                </c:pt>
              </c:numCache>
            </c:numRef>
          </c:val>
        </c:ser>
        <c:ser>
          <c:idx val="1"/>
          <c:order val="1"/>
          <c:tx>
            <c:strRef>
              <c:f>Import!$K$4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2.3060796645702267E-2"/>
                  <c:y val="-1.9230769230769971E-2"/>
                </c:manualLayout>
              </c:layout>
              <c:showVal val="1"/>
            </c:dLbl>
            <c:dLbl>
              <c:idx val="1"/>
              <c:layout>
                <c:manualLayout>
                  <c:x val="8.9847259658580505E-3"/>
                  <c:y val="-3.28119578273064E-2"/>
                </c:manualLayout>
              </c:layout>
              <c:showVal val="1"/>
            </c:dLbl>
            <c:dLbl>
              <c:idx val="2"/>
              <c:layout>
                <c:manualLayout>
                  <c:x val="9.5836605329995567E-3"/>
                  <c:y val="-3.6179990213087716E-2"/>
                </c:manualLayout>
              </c:layout>
              <c:showVal val="1"/>
            </c:dLbl>
            <c:dLbl>
              <c:idx val="3"/>
              <c:layout>
                <c:manualLayout>
                  <c:x val="9.2842639953024681E-3"/>
                  <c:y val="-1.5102095288936544E-2"/>
                </c:manualLayout>
              </c:layout>
              <c:showVal val="1"/>
            </c:dLbl>
            <c:dLbl>
              <c:idx val="4"/>
              <c:layout>
                <c:manualLayout>
                  <c:x val="-2.0964832226160412E-3"/>
                  <c:y val="-2.716268517282798E-2"/>
                </c:manualLayout>
              </c:layout>
              <c:showVal val="1"/>
            </c:dLbl>
            <c:dLbl>
              <c:idx val="5"/>
              <c:layout>
                <c:manualLayout>
                  <c:x val="1.7969451931716366E-3"/>
                  <c:y val="-1.9230837670714901E-2"/>
                </c:manualLayout>
              </c:layout>
              <c:showVal val="1"/>
            </c:dLbl>
            <c:dLbl>
              <c:idx val="6"/>
              <c:layout>
                <c:manualLayout>
                  <c:x val="1.2279078322756824E-2"/>
                  <c:y val="-1.9230837670714901E-2"/>
                </c:manualLayout>
              </c:layout>
              <c:showVal val="1"/>
            </c:dLbl>
            <c:txPr>
              <a:bodyPr/>
              <a:lstStyle/>
              <a:p>
                <a:pPr>
                  <a:defRPr lang="fr-FR" b="1">
                    <a:solidFill>
                      <a:srgbClr val="FF0000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Import!$N$6:$N$12</c:f>
              <c:strCache>
                <c:ptCount val="7"/>
                <c:pt idx="0">
                  <c:v>الصناعات الميكانيكية والكهربائية</c:v>
                </c:pt>
                <c:pt idx="1">
                  <c:v>صناعة النسيج والملابس</c:v>
                </c:pt>
                <c:pt idx="2">
                  <c:v>الصيناعات الكيميائية</c:v>
                </c:pt>
                <c:pt idx="3">
                  <c:v>الصناعات الغذائية</c:v>
                </c:pt>
                <c:pt idx="4">
                  <c:v>الصناعات المختلفة</c:v>
                </c:pt>
                <c:pt idx="5">
                  <c:v>صناعة الجلود والاحذية</c:v>
                </c:pt>
                <c:pt idx="6">
                  <c:v>صناعات مواد البناء والخزف والبلور</c:v>
                </c:pt>
              </c:strCache>
            </c:strRef>
          </c:cat>
          <c:val>
            <c:numRef>
              <c:f>Import!$K$6:$K$12</c:f>
              <c:numCache>
                <c:formatCode>0</c:formatCode>
                <c:ptCount val="7"/>
                <c:pt idx="0">
                  <c:v>10364.599999999999</c:v>
                </c:pt>
                <c:pt idx="1">
                  <c:v>5214.59</c:v>
                </c:pt>
                <c:pt idx="2">
                  <c:v>2333.9679999999998</c:v>
                </c:pt>
                <c:pt idx="3">
                  <c:v>1875.307</c:v>
                </c:pt>
                <c:pt idx="4">
                  <c:v>1338.8569999999997</c:v>
                </c:pt>
                <c:pt idx="5">
                  <c:v>1012.56</c:v>
                </c:pt>
                <c:pt idx="6">
                  <c:v>436.76600000000002</c:v>
                </c:pt>
              </c:numCache>
            </c:numRef>
          </c:val>
        </c:ser>
        <c:ser>
          <c:idx val="2"/>
          <c:order val="2"/>
          <c:tx>
            <c:strRef>
              <c:f>Import!$M$4</c:f>
              <c:strCache>
                <c:ptCount val="1"/>
                <c:pt idx="0">
                  <c:v>2010</c:v>
                </c:pt>
              </c:strCache>
            </c:strRef>
          </c:tx>
          <c:dLbls>
            <c:dLbl>
              <c:idx val="0"/>
              <c:layout>
                <c:manualLayout>
                  <c:x val="1.9766397124887723E-2"/>
                  <c:y val="5.6497175141244013E-3"/>
                </c:manualLayout>
              </c:layout>
              <c:showVal val="1"/>
            </c:dLbl>
            <c:dLbl>
              <c:idx val="1"/>
              <c:layout>
                <c:manualLayout>
                  <c:x val="1.7969451931716125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2.156334231805989E-2"/>
                  <c:y val="5.6497175141242504E-3"/>
                </c:manualLayout>
              </c:layout>
              <c:showVal val="1"/>
            </c:dLbl>
            <c:dLbl>
              <c:idx val="3"/>
              <c:layout>
                <c:manualLayout>
                  <c:x val="1.0781671159029721E-2"/>
                  <c:y val="1.1299435028248535E-2"/>
                </c:manualLayout>
              </c:layout>
              <c:showVal val="1"/>
            </c:dLbl>
            <c:dLbl>
              <c:idx val="5"/>
              <c:layout>
                <c:manualLayout>
                  <c:x val="7.1877807726864335E-3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1.9766397124887723E-2"/>
                  <c:y val="5.6497175141242938E-3"/>
                </c:manualLayout>
              </c:layout>
              <c:showVal val="1"/>
            </c:dLbl>
            <c:txPr>
              <a:bodyPr/>
              <a:lstStyle/>
              <a:p>
                <a:pPr>
                  <a:defRPr lang="fr-FR" b="1">
                    <a:solidFill>
                      <a:srgbClr val="3D8828"/>
                    </a:solidFill>
                  </a:defRPr>
                </a:pPr>
                <a:endParaRPr lang="fr-FR"/>
              </a:p>
            </c:txPr>
            <c:showVal val="1"/>
          </c:dLbls>
          <c:val>
            <c:numRef>
              <c:f>Import!$M$6:$M$12</c:f>
              <c:numCache>
                <c:formatCode>0</c:formatCode>
                <c:ptCount val="7"/>
                <c:pt idx="0">
                  <c:v>8070.9</c:v>
                </c:pt>
                <c:pt idx="1">
                  <c:v>5050.5</c:v>
                </c:pt>
                <c:pt idx="2">
                  <c:v>2521.3000000000002</c:v>
                </c:pt>
                <c:pt idx="3">
                  <c:v>1196.9000000000001</c:v>
                </c:pt>
                <c:pt idx="4">
                  <c:v>1125.3</c:v>
                </c:pt>
                <c:pt idx="5">
                  <c:v>985.9</c:v>
                </c:pt>
                <c:pt idx="6">
                  <c:v>415.1</c:v>
                </c:pt>
              </c:numCache>
            </c:numRef>
          </c:val>
        </c:ser>
        <c:shape val="cylinder"/>
        <c:axId val="99321728"/>
        <c:axId val="99323264"/>
        <c:axId val="0"/>
      </c:bar3DChart>
      <c:catAx>
        <c:axId val="99321728"/>
        <c:scaling>
          <c:orientation val="minMax"/>
        </c:scaling>
        <c:axPos val="b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99323264"/>
        <c:crosses val="autoZero"/>
        <c:auto val="1"/>
        <c:lblAlgn val="ctr"/>
        <c:lblOffset val="100"/>
      </c:catAx>
      <c:valAx>
        <c:axId val="99323264"/>
        <c:scaling>
          <c:orientation val="minMax"/>
        </c:scaling>
        <c:delete val="1"/>
        <c:axPos val="l"/>
        <c:numFmt formatCode="0" sourceLinked="1"/>
        <c:tickLblPos val="none"/>
        <c:crossAx val="99321728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fr-FR"/>
          </a:pPr>
          <a:endParaRPr lang="fr-FR"/>
        </a:p>
      </c:txPr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Import!$C$4</c:f>
              <c:strCache>
                <c:ptCount val="1"/>
                <c:pt idx="0">
                  <c:v>2012</c:v>
                </c:pt>
              </c:strCache>
            </c:strRef>
          </c:tx>
          <c:dLbls>
            <c:dLbl>
              <c:idx val="1"/>
              <c:layout>
                <c:manualLayout>
                  <c:x val="-1.3979903888160769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-1.2232415902140656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lang="fr-FR" sz="1050" b="1">
                    <a:solidFill>
                      <a:srgbClr val="0070C0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Import!$A$6:$A$12</c:f>
              <c:strCache>
                <c:ptCount val="7"/>
                <c:pt idx="0">
                  <c:v>IME</c:v>
                </c:pt>
                <c:pt idx="1">
                  <c:v>ITH</c:v>
                </c:pt>
                <c:pt idx="2">
                  <c:v>ICH</c:v>
                </c:pt>
                <c:pt idx="3">
                  <c:v>IAA</c:v>
                </c:pt>
                <c:pt idx="4">
                  <c:v>ID</c:v>
                </c:pt>
                <c:pt idx="5">
                  <c:v>ICC</c:v>
                </c:pt>
                <c:pt idx="6">
                  <c:v>IMCCV</c:v>
                </c:pt>
              </c:strCache>
            </c:strRef>
          </c:cat>
          <c:val>
            <c:numRef>
              <c:f>Import!$C$6:$C$12</c:f>
              <c:numCache>
                <c:formatCode>0</c:formatCode>
                <c:ptCount val="7"/>
                <c:pt idx="0">
                  <c:v>9714.7999999999993</c:v>
                </c:pt>
                <c:pt idx="1">
                  <c:v>4913.5</c:v>
                </c:pt>
                <c:pt idx="2">
                  <c:v>2231.165</c:v>
                </c:pt>
                <c:pt idx="3">
                  <c:v>1811.7829999999999</c:v>
                </c:pt>
                <c:pt idx="4">
                  <c:v>1233.5409999999999</c:v>
                </c:pt>
                <c:pt idx="5">
                  <c:v>1014.3</c:v>
                </c:pt>
                <c:pt idx="6">
                  <c:v>343.584</c:v>
                </c:pt>
              </c:numCache>
            </c:numRef>
          </c:val>
        </c:ser>
        <c:ser>
          <c:idx val="1"/>
          <c:order val="1"/>
          <c:tx>
            <c:strRef>
              <c:f>Import!$D$4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2.8880866425992802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7.6806912897357128E-3"/>
                  <c:y val="5.3983116975242964E-3"/>
                </c:manualLayout>
              </c:layout>
              <c:showVal val="1"/>
            </c:dLbl>
            <c:dLbl>
              <c:idx val="2"/>
              <c:layout>
                <c:manualLayout>
                  <c:x val="3.9555147349700616E-3"/>
                  <c:y val="1.2619233406634798E-2"/>
                </c:manualLayout>
              </c:layout>
              <c:showVal val="1"/>
            </c:dLbl>
            <c:dLbl>
              <c:idx val="3"/>
              <c:layout>
                <c:manualLayout>
                  <c:x val="9.4281792757556701E-3"/>
                  <c:y val="-4.7291385874063998E-7"/>
                </c:manualLayout>
              </c:layout>
              <c:showVal val="1"/>
            </c:dLbl>
            <c:dLbl>
              <c:idx val="4"/>
              <c:layout>
                <c:manualLayout>
                  <c:x val="6.3622322439052916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3.9555147349700616E-3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9.1979786930303457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lang="fr-FR" sz="1050" b="1">
                    <a:solidFill>
                      <a:srgbClr val="FF0000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Import!$A$6:$A$12</c:f>
              <c:strCache>
                <c:ptCount val="7"/>
                <c:pt idx="0">
                  <c:v>IME</c:v>
                </c:pt>
                <c:pt idx="1">
                  <c:v>ITH</c:v>
                </c:pt>
                <c:pt idx="2">
                  <c:v>ICH</c:v>
                </c:pt>
                <c:pt idx="3">
                  <c:v>IAA</c:v>
                </c:pt>
                <c:pt idx="4">
                  <c:v>ID</c:v>
                </c:pt>
                <c:pt idx="5">
                  <c:v>ICC</c:v>
                </c:pt>
                <c:pt idx="6">
                  <c:v>IMCCV</c:v>
                </c:pt>
              </c:strCache>
            </c:strRef>
          </c:cat>
          <c:val>
            <c:numRef>
              <c:f>Import!$D$6:$D$12</c:f>
              <c:numCache>
                <c:formatCode>0</c:formatCode>
                <c:ptCount val="7"/>
                <c:pt idx="0">
                  <c:v>10364.599999999999</c:v>
                </c:pt>
                <c:pt idx="1">
                  <c:v>5214.59</c:v>
                </c:pt>
                <c:pt idx="2">
                  <c:v>2333.9679999999998</c:v>
                </c:pt>
                <c:pt idx="3">
                  <c:v>1875.307</c:v>
                </c:pt>
                <c:pt idx="4">
                  <c:v>1338.8569999999997</c:v>
                </c:pt>
                <c:pt idx="5">
                  <c:v>1012.56</c:v>
                </c:pt>
                <c:pt idx="6">
                  <c:v>436.76600000000002</c:v>
                </c:pt>
              </c:numCache>
            </c:numRef>
          </c:val>
        </c:ser>
        <c:ser>
          <c:idx val="2"/>
          <c:order val="2"/>
          <c:tx>
            <c:strRef>
              <c:f>Import!$B$4</c:f>
              <c:strCache>
                <c:ptCount val="1"/>
                <c:pt idx="0">
                  <c:v>2010</c:v>
                </c:pt>
              </c:strCache>
            </c:strRef>
          </c:tx>
          <c:dLbls>
            <c:dLbl>
              <c:idx val="0"/>
              <c:layout>
                <c:manualLayout>
                  <c:x val="2.0969855832241147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1.9222367846221083E-2"/>
                  <c:y val="1.2012012012012015E-2"/>
                </c:manualLayout>
              </c:layout>
              <c:showVal val="1"/>
            </c:dLbl>
            <c:dLbl>
              <c:idx val="2"/>
              <c:layout>
                <c:manualLayout>
                  <c:x val="1.7474879860200961E-2"/>
                  <c:y val="-5.5054419061711942E-17"/>
                </c:manualLayout>
              </c:layout>
              <c:showVal val="1"/>
            </c:dLbl>
            <c:dLbl>
              <c:idx val="3"/>
              <c:layout>
                <c:manualLayout>
                  <c:x val="2.2717343818261754E-2"/>
                  <c:y val="6.0060060060060094E-3"/>
                </c:manualLayout>
              </c:layout>
              <c:showVal val="1"/>
            </c:dLbl>
            <c:dLbl>
              <c:idx val="4"/>
              <c:layout>
                <c:manualLayout>
                  <c:x val="1.9222367846221083E-2"/>
                  <c:y val="1.2012012012012015E-2"/>
                </c:manualLayout>
              </c:layout>
              <c:showVal val="1"/>
            </c:dLbl>
            <c:dLbl>
              <c:idx val="5"/>
              <c:layout>
                <c:manualLayout>
                  <c:x val="1.048492791612058E-2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2.4464831804281339E-2"/>
                  <c:y val="6.0060060060060094E-3"/>
                </c:manualLayout>
              </c:layout>
              <c:showVal val="1"/>
            </c:dLbl>
            <c:txPr>
              <a:bodyPr/>
              <a:lstStyle/>
              <a:p>
                <a:pPr>
                  <a:defRPr lang="fr-FR" b="1">
                    <a:solidFill>
                      <a:srgbClr val="3D8828"/>
                    </a:solidFill>
                  </a:defRPr>
                </a:pPr>
                <a:endParaRPr lang="fr-FR"/>
              </a:p>
            </c:txPr>
            <c:showVal val="1"/>
          </c:dLbls>
          <c:val>
            <c:numRef>
              <c:f>Import!$B$6:$B$12</c:f>
              <c:numCache>
                <c:formatCode>0</c:formatCode>
                <c:ptCount val="7"/>
                <c:pt idx="0">
                  <c:v>8070.9</c:v>
                </c:pt>
                <c:pt idx="1">
                  <c:v>5050.5</c:v>
                </c:pt>
                <c:pt idx="2">
                  <c:v>2521.3000000000002</c:v>
                </c:pt>
                <c:pt idx="3">
                  <c:v>1196.9000000000001</c:v>
                </c:pt>
                <c:pt idx="4">
                  <c:v>1125.3</c:v>
                </c:pt>
                <c:pt idx="5">
                  <c:v>985.9</c:v>
                </c:pt>
                <c:pt idx="6">
                  <c:v>415.1</c:v>
                </c:pt>
              </c:numCache>
            </c:numRef>
          </c:val>
        </c:ser>
        <c:shape val="cylinder"/>
        <c:axId val="99522816"/>
        <c:axId val="99418112"/>
        <c:axId val="0"/>
      </c:bar3DChart>
      <c:catAx>
        <c:axId val="995228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99418112"/>
        <c:crosses val="autoZero"/>
        <c:auto val="1"/>
        <c:lblAlgn val="ctr"/>
        <c:lblOffset val="100"/>
      </c:catAx>
      <c:valAx>
        <c:axId val="99418112"/>
        <c:scaling>
          <c:orientation val="minMax"/>
        </c:scaling>
        <c:delete val="1"/>
        <c:axPos val="l"/>
        <c:numFmt formatCode="0" sourceLinked="1"/>
        <c:tickLblPos val="none"/>
        <c:crossAx val="99522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654088273696647"/>
          <c:y val="0.86491952223892665"/>
          <c:w val="0.36736177117796975"/>
          <c:h val="0.10142662311392669"/>
        </c:manualLayout>
      </c:layout>
      <c:txPr>
        <a:bodyPr/>
        <a:lstStyle/>
        <a:p>
          <a:pPr>
            <a:defRPr lang="fr-FR"/>
          </a:pPr>
          <a:endParaRPr lang="fr-FR"/>
        </a:p>
      </c:txPr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2.3060796645702267E-2"/>
          <c:y val="0"/>
          <c:w val="0.95387840670861801"/>
          <c:h val="0.63167494447812389"/>
        </c:manualLayout>
      </c:layout>
      <c:bar3DChart>
        <c:barDir val="col"/>
        <c:grouping val="clustered"/>
        <c:ser>
          <c:idx val="0"/>
          <c:order val="0"/>
          <c:tx>
            <c:strRef>
              <c:f>Import!$L$4</c:f>
              <c:strCache>
                <c:ptCount val="1"/>
                <c:pt idx="0">
                  <c:v>2012</c:v>
                </c:pt>
              </c:strCache>
            </c:strRef>
          </c:tx>
          <c:dLbls>
            <c:txPr>
              <a:bodyPr/>
              <a:lstStyle/>
              <a:p>
                <a:pPr>
                  <a:defRPr lang="fr-FR" b="1">
                    <a:solidFill>
                      <a:srgbClr val="0070C0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Import!$N$6:$N$12</c:f>
              <c:strCache>
                <c:ptCount val="7"/>
                <c:pt idx="0">
                  <c:v>الصناعات الميكانيكية والكهربائية</c:v>
                </c:pt>
                <c:pt idx="1">
                  <c:v>صناعة النسيج والملابس</c:v>
                </c:pt>
                <c:pt idx="2">
                  <c:v>الصيناعات الكيميائية</c:v>
                </c:pt>
                <c:pt idx="3">
                  <c:v>الصناعات الغذائية</c:v>
                </c:pt>
                <c:pt idx="4">
                  <c:v>الصناعات المختلفة</c:v>
                </c:pt>
                <c:pt idx="5">
                  <c:v>صناعة الجلود والاحذية</c:v>
                </c:pt>
                <c:pt idx="6">
                  <c:v>صناعات مواد البناء والخزف والبلور</c:v>
                </c:pt>
              </c:strCache>
            </c:strRef>
          </c:cat>
          <c:val>
            <c:numRef>
              <c:f>Import!$L$6:$L$12</c:f>
              <c:numCache>
                <c:formatCode>0</c:formatCode>
                <c:ptCount val="7"/>
                <c:pt idx="0">
                  <c:v>9714.7999999999993</c:v>
                </c:pt>
                <c:pt idx="1">
                  <c:v>4913.5</c:v>
                </c:pt>
                <c:pt idx="2">
                  <c:v>2231.165</c:v>
                </c:pt>
                <c:pt idx="3">
                  <c:v>1811.7829999999999</c:v>
                </c:pt>
                <c:pt idx="4">
                  <c:v>1233.5409999999999</c:v>
                </c:pt>
                <c:pt idx="5">
                  <c:v>1014.3</c:v>
                </c:pt>
                <c:pt idx="6">
                  <c:v>343.584</c:v>
                </c:pt>
              </c:numCache>
            </c:numRef>
          </c:val>
        </c:ser>
        <c:ser>
          <c:idx val="1"/>
          <c:order val="1"/>
          <c:tx>
            <c:strRef>
              <c:f>Import!$K$4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2.3060796645702267E-2"/>
                  <c:y val="-1.9230769230769964E-2"/>
                </c:manualLayout>
              </c:layout>
              <c:showVal val="1"/>
            </c:dLbl>
            <c:dLbl>
              <c:idx val="1"/>
              <c:layout>
                <c:manualLayout>
                  <c:x val="8.9847259658580505E-3"/>
                  <c:y val="-3.2811957827306372E-2"/>
                </c:manualLayout>
              </c:layout>
              <c:showVal val="1"/>
            </c:dLbl>
            <c:dLbl>
              <c:idx val="2"/>
              <c:layout>
                <c:manualLayout>
                  <c:x val="9.5836605329995567E-3"/>
                  <c:y val="-3.6179990213087716E-2"/>
                </c:manualLayout>
              </c:layout>
              <c:showVal val="1"/>
            </c:dLbl>
            <c:dLbl>
              <c:idx val="3"/>
              <c:layout>
                <c:manualLayout>
                  <c:x val="9.2842639953024681E-3"/>
                  <c:y val="-1.5102095288936539E-2"/>
                </c:manualLayout>
              </c:layout>
              <c:showVal val="1"/>
            </c:dLbl>
            <c:dLbl>
              <c:idx val="4"/>
              <c:layout>
                <c:manualLayout>
                  <c:x val="-2.0964832226160412E-3"/>
                  <c:y val="-2.716268517282798E-2"/>
                </c:manualLayout>
              </c:layout>
              <c:showVal val="1"/>
            </c:dLbl>
            <c:dLbl>
              <c:idx val="5"/>
              <c:layout>
                <c:manualLayout>
                  <c:x val="1.7969451931716361E-3"/>
                  <c:y val="-1.9230837670714901E-2"/>
                </c:manualLayout>
              </c:layout>
              <c:showVal val="1"/>
            </c:dLbl>
            <c:dLbl>
              <c:idx val="6"/>
              <c:layout>
                <c:manualLayout>
                  <c:x val="1.2279078322756824E-2"/>
                  <c:y val="-1.9230837670714901E-2"/>
                </c:manualLayout>
              </c:layout>
              <c:showVal val="1"/>
            </c:dLbl>
            <c:txPr>
              <a:bodyPr/>
              <a:lstStyle/>
              <a:p>
                <a:pPr>
                  <a:defRPr lang="fr-FR" b="1">
                    <a:solidFill>
                      <a:srgbClr val="FF0000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Import!$N$6:$N$12</c:f>
              <c:strCache>
                <c:ptCount val="7"/>
                <c:pt idx="0">
                  <c:v>الصناعات الميكانيكية والكهربائية</c:v>
                </c:pt>
                <c:pt idx="1">
                  <c:v>صناعة النسيج والملابس</c:v>
                </c:pt>
                <c:pt idx="2">
                  <c:v>الصيناعات الكيميائية</c:v>
                </c:pt>
                <c:pt idx="3">
                  <c:v>الصناعات الغذائية</c:v>
                </c:pt>
                <c:pt idx="4">
                  <c:v>الصناعات المختلفة</c:v>
                </c:pt>
                <c:pt idx="5">
                  <c:v>صناعة الجلود والاحذية</c:v>
                </c:pt>
                <c:pt idx="6">
                  <c:v>صناعات مواد البناء والخزف والبلور</c:v>
                </c:pt>
              </c:strCache>
            </c:strRef>
          </c:cat>
          <c:val>
            <c:numRef>
              <c:f>Import!$K$6:$K$12</c:f>
              <c:numCache>
                <c:formatCode>0</c:formatCode>
                <c:ptCount val="7"/>
                <c:pt idx="0">
                  <c:v>10364.599999999999</c:v>
                </c:pt>
                <c:pt idx="1">
                  <c:v>5214.59</c:v>
                </c:pt>
                <c:pt idx="2">
                  <c:v>2333.9679999999998</c:v>
                </c:pt>
                <c:pt idx="3">
                  <c:v>1875.307</c:v>
                </c:pt>
                <c:pt idx="4">
                  <c:v>1338.8569999999997</c:v>
                </c:pt>
                <c:pt idx="5">
                  <c:v>1012.56</c:v>
                </c:pt>
                <c:pt idx="6">
                  <c:v>436.76600000000002</c:v>
                </c:pt>
              </c:numCache>
            </c:numRef>
          </c:val>
        </c:ser>
        <c:ser>
          <c:idx val="2"/>
          <c:order val="2"/>
          <c:tx>
            <c:strRef>
              <c:f>Import!$M$4</c:f>
              <c:strCache>
                <c:ptCount val="1"/>
                <c:pt idx="0">
                  <c:v>2010</c:v>
                </c:pt>
              </c:strCache>
            </c:strRef>
          </c:tx>
          <c:dLbls>
            <c:dLbl>
              <c:idx val="0"/>
              <c:layout>
                <c:manualLayout>
                  <c:x val="1.9766397124887723E-2"/>
                  <c:y val="5.6497175141244005E-3"/>
                </c:manualLayout>
              </c:layout>
              <c:showVal val="1"/>
            </c:dLbl>
            <c:dLbl>
              <c:idx val="1"/>
              <c:layout>
                <c:manualLayout>
                  <c:x val="1.7969451931716125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2.1563342318059876E-2"/>
                  <c:y val="5.6497175141242504E-3"/>
                </c:manualLayout>
              </c:layout>
              <c:showVal val="1"/>
            </c:dLbl>
            <c:dLbl>
              <c:idx val="3"/>
              <c:layout>
                <c:manualLayout>
                  <c:x val="1.0781671159029721E-2"/>
                  <c:y val="1.1299435028248535E-2"/>
                </c:manualLayout>
              </c:layout>
              <c:showVal val="1"/>
            </c:dLbl>
            <c:dLbl>
              <c:idx val="5"/>
              <c:layout>
                <c:manualLayout>
                  <c:x val="7.1877807726864335E-3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1.9766397124887723E-2"/>
                  <c:y val="5.6497175141242938E-3"/>
                </c:manualLayout>
              </c:layout>
              <c:showVal val="1"/>
            </c:dLbl>
            <c:txPr>
              <a:bodyPr/>
              <a:lstStyle/>
              <a:p>
                <a:pPr>
                  <a:defRPr lang="fr-FR" b="1">
                    <a:solidFill>
                      <a:srgbClr val="3D8828"/>
                    </a:solidFill>
                  </a:defRPr>
                </a:pPr>
                <a:endParaRPr lang="fr-FR"/>
              </a:p>
            </c:txPr>
            <c:showVal val="1"/>
          </c:dLbls>
          <c:val>
            <c:numRef>
              <c:f>Import!$M$6:$M$12</c:f>
              <c:numCache>
                <c:formatCode>0</c:formatCode>
                <c:ptCount val="7"/>
                <c:pt idx="0">
                  <c:v>8070.9</c:v>
                </c:pt>
                <c:pt idx="1">
                  <c:v>5050.5</c:v>
                </c:pt>
                <c:pt idx="2">
                  <c:v>2521.3000000000002</c:v>
                </c:pt>
                <c:pt idx="3">
                  <c:v>1196.9000000000001</c:v>
                </c:pt>
                <c:pt idx="4">
                  <c:v>1125.3</c:v>
                </c:pt>
                <c:pt idx="5">
                  <c:v>985.9</c:v>
                </c:pt>
                <c:pt idx="6">
                  <c:v>415.1</c:v>
                </c:pt>
              </c:numCache>
            </c:numRef>
          </c:val>
        </c:ser>
        <c:shape val="cylinder"/>
        <c:axId val="99469184"/>
        <c:axId val="99470720"/>
        <c:axId val="0"/>
      </c:bar3DChart>
      <c:catAx>
        <c:axId val="994691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99470720"/>
        <c:crosses val="autoZero"/>
        <c:auto val="1"/>
        <c:lblAlgn val="ctr"/>
        <c:lblOffset val="100"/>
      </c:catAx>
      <c:valAx>
        <c:axId val="99470720"/>
        <c:scaling>
          <c:orientation val="minMax"/>
        </c:scaling>
        <c:delete val="1"/>
        <c:axPos val="l"/>
        <c:numFmt formatCode="0" sourceLinked="1"/>
        <c:tickLblPos val="none"/>
        <c:crossAx val="99469184"/>
        <c:crosses val="autoZero"/>
        <c:crossBetween val="between"/>
      </c:valAx>
    </c:plotArea>
    <c:legend>
      <c:legendPos val="b"/>
      <c:txPr>
        <a:bodyPr/>
        <a:lstStyle/>
        <a:p>
          <a:pPr>
            <a:defRPr lang="fr-FR"/>
          </a:pPr>
          <a:endParaRPr lang="fr-FR"/>
        </a:p>
      </c:txPr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2.3060796645702267E-2"/>
          <c:y val="0"/>
          <c:w val="0.97693920335432294"/>
          <c:h val="0.70126432543039552"/>
        </c:manualLayout>
      </c:layout>
      <c:bar3DChart>
        <c:barDir val="col"/>
        <c:grouping val="clustered"/>
        <c:ser>
          <c:idx val="2"/>
          <c:order val="0"/>
          <c:tx>
            <c:strRef>
              <c:f>Import!$M$31</c:f>
              <c:strCache>
                <c:ptCount val="1"/>
                <c:pt idx="0">
                  <c:v>2010</c:v>
                </c:pt>
              </c:strCache>
            </c:strRef>
          </c:tx>
          <c:dLbls>
            <c:dLbl>
              <c:idx val="0"/>
              <c:layout>
                <c:manualLayout>
                  <c:x val="-1.5549076773566581E-2"/>
                  <c:y val="3.3250207813798841E-3"/>
                </c:manualLayout>
              </c:layout>
              <c:showVal val="1"/>
            </c:dLbl>
            <c:dLbl>
              <c:idx val="1"/>
              <c:layout>
                <c:manualLayout>
                  <c:x val="-1.1661807580174927E-2"/>
                  <c:y val="-2.6181266001214079E-7"/>
                </c:manualLayout>
              </c:layout>
              <c:showVal val="1"/>
            </c:dLbl>
            <c:dLbl>
              <c:idx val="2"/>
              <c:layout>
                <c:manualLayout>
                  <c:x val="-1.3605442176870748E-2"/>
                  <c:y val="3.3250207813798251E-3"/>
                </c:manualLayout>
              </c:layout>
              <c:showVal val="1"/>
            </c:dLbl>
            <c:dLbl>
              <c:idx val="3"/>
              <c:layout>
                <c:manualLayout>
                  <c:x val="-1.7492711370262391E-2"/>
                  <c:y val="-3.3250207813798841E-3"/>
                </c:manualLayout>
              </c:layout>
              <c:showVal val="1"/>
            </c:dLbl>
            <c:dLbl>
              <c:idx val="4"/>
              <c:layout>
                <c:manualLayout>
                  <c:x val="-9.7181729834790939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-1.1661807580174927E-2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-7.7745383867833875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lang="fr-FR" b="1">
                    <a:solidFill>
                      <a:srgbClr val="3D8828"/>
                    </a:solidFill>
                  </a:defRPr>
                </a:pPr>
                <a:endParaRPr lang="fr-FR"/>
              </a:p>
            </c:txPr>
            <c:showVal val="1"/>
          </c:dLbls>
          <c:val>
            <c:numRef>
              <c:f>Import!$M$33:$M$39</c:f>
              <c:numCache>
                <c:formatCode>0</c:formatCode>
                <c:ptCount val="7"/>
                <c:pt idx="0">
                  <c:v>14612.5</c:v>
                </c:pt>
                <c:pt idx="1">
                  <c:v>3397.7</c:v>
                </c:pt>
                <c:pt idx="2">
                  <c:v>3569.5</c:v>
                </c:pt>
                <c:pt idx="3">
                  <c:v>2004.1</c:v>
                </c:pt>
                <c:pt idx="4">
                  <c:v>1344.8</c:v>
                </c:pt>
                <c:pt idx="5">
                  <c:v>667.8</c:v>
                </c:pt>
                <c:pt idx="6" formatCode="0.0">
                  <c:v>380.7</c:v>
                </c:pt>
              </c:numCache>
            </c:numRef>
          </c:val>
        </c:ser>
        <c:ser>
          <c:idx val="0"/>
          <c:order val="1"/>
          <c:tx>
            <c:strRef>
              <c:f>Import!$L$31</c:f>
              <c:strCache>
                <c:ptCount val="1"/>
                <c:pt idx="0">
                  <c:v>2012</c:v>
                </c:pt>
              </c:strCache>
            </c:strRef>
          </c:tx>
          <c:dLbls>
            <c:dLbl>
              <c:idx val="0"/>
              <c:layout>
                <c:manualLayout>
                  <c:x val="-2.3323615160349857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1.9950386500939322E-2"/>
                </c:manualLayout>
              </c:layout>
              <c:showVal val="1"/>
            </c:dLbl>
            <c:dLbl>
              <c:idx val="4"/>
              <c:layout>
                <c:manualLayout>
                  <c:x val="-7.126577861049486E-17"/>
                  <c:y val="-6.6500415627597674E-3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-2.3275145469660089E-2"/>
                </c:manualLayout>
              </c:layout>
              <c:showVal val="1"/>
            </c:dLbl>
            <c:txPr>
              <a:bodyPr/>
              <a:lstStyle/>
              <a:p>
                <a:pPr>
                  <a:defRPr lang="fr-FR" b="1">
                    <a:solidFill>
                      <a:srgbClr val="0070C0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Import!$N$33:$N$39</c:f>
              <c:strCache>
                <c:ptCount val="7"/>
                <c:pt idx="0">
                  <c:v>الصناعات الميكانيكية والكهربائية</c:v>
                </c:pt>
                <c:pt idx="1">
                  <c:v>الصناعات الكيميائية</c:v>
                </c:pt>
                <c:pt idx="2">
                  <c:v>صناعة النسيج والملابس</c:v>
                </c:pt>
                <c:pt idx="3">
                  <c:v>الصناعات المختلفة</c:v>
                </c:pt>
                <c:pt idx="4">
                  <c:v>الصناعات الغذائية</c:v>
                </c:pt>
                <c:pt idx="5">
                  <c:v>صناعة الجلود والاحذية</c:v>
                </c:pt>
                <c:pt idx="6">
                  <c:v>صناعات مواد البناء والخزف والبلور</c:v>
                </c:pt>
              </c:strCache>
            </c:strRef>
          </c:cat>
          <c:val>
            <c:numRef>
              <c:f>Import!$L$33:$L$39</c:f>
              <c:numCache>
                <c:formatCode>0</c:formatCode>
                <c:ptCount val="7"/>
                <c:pt idx="0">
                  <c:v>15952.9</c:v>
                </c:pt>
                <c:pt idx="1">
                  <c:v>4363.2709999999997</c:v>
                </c:pt>
                <c:pt idx="2">
                  <c:v>3568.5</c:v>
                </c:pt>
                <c:pt idx="3">
                  <c:v>2251.326</c:v>
                </c:pt>
                <c:pt idx="4">
                  <c:v>1937.2339999999999</c:v>
                </c:pt>
                <c:pt idx="5">
                  <c:v>704.7</c:v>
                </c:pt>
                <c:pt idx="6" formatCode="0.0">
                  <c:v>418.69799999999998</c:v>
                </c:pt>
              </c:numCache>
            </c:numRef>
          </c:val>
        </c:ser>
        <c:ser>
          <c:idx val="1"/>
          <c:order val="2"/>
          <c:tx>
            <c:strRef>
              <c:f>Import!$K$31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1.6807082788120981E-3"/>
                  <c:y val="-1.5284361275289485E-2"/>
                </c:manualLayout>
              </c:layout>
              <c:showVal val="1"/>
            </c:dLbl>
            <c:dLbl>
              <c:idx val="1"/>
              <c:layout>
                <c:manualLayout>
                  <c:x val="1.8867794586901129E-2"/>
                  <c:y val="-1.2750014726962123E-2"/>
                </c:manualLayout>
              </c:layout>
              <c:showVal val="1"/>
            </c:dLbl>
            <c:dLbl>
              <c:idx val="2"/>
              <c:layout>
                <c:manualLayout>
                  <c:x val="1.8867924528301886E-2"/>
                  <c:y val="-8.2115355415284027E-3"/>
                </c:manualLayout>
              </c:layout>
              <c:showVal val="1"/>
            </c:dLbl>
            <c:dLbl>
              <c:idx val="3"/>
              <c:layout>
                <c:manualLayout>
                  <c:x val="1.5439039507816625E-2"/>
                  <c:y val="-1.7707175630478012E-2"/>
                </c:manualLayout>
              </c:layout>
              <c:showVal val="1"/>
            </c:dLbl>
            <c:dLbl>
              <c:idx val="4"/>
              <c:layout>
                <c:manualLayout>
                  <c:x val="1.4675052410901538E-2"/>
                  <c:y val="-9.0768819186862609E-3"/>
                </c:manualLayout>
              </c:layout>
              <c:showVal val="1"/>
            </c:dLbl>
            <c:dLbl>
              <c:idx val="5"/>
              <c:layout>
                <c:manualLayout>
                  <c:x val="1.2578616352200978E-2"/>
                  <c:y val="-8.6563559720324228E-4"/>
                </c:manualLayout>
              </c:layout>
              <c:showVal val="1"/>
            </c:dLbl>
            <c:dLbl>
              <c:idx val="6"/>
              <c:layout>
                <c:manualLayout>
                  <c:x val="2.3060796645702267E-2"/>
                  <c:y val="-4.5387301793887334E-3"/>
                </c:manualLayout>
              </c:layout>
              <c:showVal val="1"/>
            </c:dLbl>
            <c:txPr>
              <a:bodyPr/>
              <a:lstStyle/>
              <a:p>
                <a:pPr>
                  <a:defRPr lang="fr-FR" b="1">
                    <a:solidFill>
                      <a:srgbClr val="FF0000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Import!$N$33:$N$39</c:f>
              <c:strCache>
                <c:ptCount val="7"/>
                <c:pt idx="0">
                  <c:v>الصناعات الميكانيكية والكهربائية</c:v>
                </c:pt>
                <c:pt idx="1">
                  <c:v>الصناعات الكيميائية</c:v>
                </c:pt>
                <c:pt idx="2">
                  <c:v>صناعة النسيج والملابس</c:v>
                </c:pt>
                <c:pt idx="3">
                  <c:v>الصناعات المختلفة</c:v>
                </c:pt>
                <c:pt idx="4">
                  <c:v>الصناعات الغذائية</c:v>
                </c:pt>
                <c:pt idx="5">
                  <c:v>صناعة الجلود والاحذية</c:v>
                </c:pt>
                <c:pt idx="6">
                  <c:v>صناعات مواد البناء والخزف والبلور</c:v>
                </c:pt>
              </c:strCache>
            </c:strRef>
          </c:cat>
          <c:val>
            <c:numRef>
              <c:f>Import!$K$33:$K$39</c:f>
              <c:numCache>
                <c:formatCode>0</c:formatCode>
                <c:ptCount val="7"/>
                <c:pt idx="0">
                  <c:v>16048</c:v>
                </c:pt>
                <c:pt idx="1">
                  <c:v>4691.2219999999998</c:v>
                </c:pt>
                <c:pt idx="2">
                  <c:v>3733.8</c:v>
                </c:pt>
                <c:pt idx="3">
                  <c:v>2369.3410000000003</c:v>
                </c:pt>
                <c:pt idx="4">
                  <c:v>1717.5049999999999</c:v>
                </c:pt>
                <c:pt idx="5">
                  <c:v>739.6</c:v>
                </c:pt>
                <c:pt idx="6" formatCode="0.0">
                  <c:v>461.23900000000003</c:v>
                </c:pt>
              </c:numCache>
            </c:numRef>
          </c:val>
        </c:ser>
        <c:shape val="cylinder"/>
        <c:axId val="99661696"/>
        <c:axId val="99663232"/>
        <c:axId val="0"/>
      </c:bar3DChart>
      <c:catAx>
        <c:axId val="996616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fr-FR" b="1"/>
            </a:pPr>
            <a:endParaRPr lang="fr-FR"/>
          </a:p>
        </c:txPr>
        <c:crossAx val="99663232"/>
        <c:crosses val="autoZero"/>
        <c:auto val="1"/>
        <c:lblAlgn val="ctr"/>
        <c:lblOffset val="100"/>
      </c:catAx>
      <c:valAx>
        <c:axId val="99663232"/>
        <c:scaling>
          <c:orientation val="minMax"/>
        </c:scaling>
        <c:delete val="1"/>
        <c:axPos val="l"/>
        <c:numFmt formatCode="0" sourceLinked="1"/>
        <c:tickLblPos val="none"/>
        <c:crossAx val="99661696"/>
        <c:crosses val="autoZero"/>
        <c:crossBetween val="between"/>
      </c:valAx>
    </c:plotArea>
    <c:legend>
      <c:legendPos val="b"/>
      <c:txPr>
        <a:bodyPr/>
        <a:lstStyle/>
        <a:p>
          <a:pPr>
            <a:defRPr lang="fr-FR" b="1"/>
          </a:pPr>
          <a:endParaRPr lang="fr-FR"/>
        </a:p>
      </c:txPr>
    </c:legend>
    <c:plotVisOnly val="1"/>
  </c:chart>
  <c:spPr>
    <a:scene3d>
      <a:camera prst="orthographicFront"/>
      <a:lightRig rig="threePt" dir="t"/>
    </a:scene3d>
    <a:sp3d>
      <a:bevelB w="165100"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2.3060796645702267E-2"/>
          <c:y val="0"/>
          <c:w val="0.97693920335432316"/>
          <c:h val="0.70126432543039552"/>
        </c:manualLayout>
      </c:layout>
      <c:bar3DChart>
        <c:barDir val="col"/>
        <c:grouping val="clustered"/>
        <c:ser>
          <c:idx val="0"/>
          <c:order val="0"/>
          <c:tx>
            <c:strRef>
              <c:f>Import!$C$31</c:f>
              <c:strCache>
                <c:ptCount val="1"/>
                <c:pt idx="0">
                  <c:v>2012</c:v>
                </c:pt>
              </c:strCache>
            </c:strRef>
          </c:tx>
          <c:dLbls>
            <c:txPr>
              <a:bodyPr/>
              <a:lstStyle/>
              <a:p>
                <a:pPr>
                  <a:defRPr lang="fr-FR" b="1">
                    <a:solidFill>
                      <a:srgbClr val="0070C0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Import!$A$33:$A$39</c:f>
              <c:strCache>
                <c:ptCount val="7"/>
                <c:pt idx="0">
                  <c:v>IME</c:v>
                </c:pt>
                <c:pt idx="1">
                  <c:v>ICH</c:v>
                </c:pt>
                <c:pt idx="2">
                  <c:v>ITH</c:v>
                </c:pt>
                <c:pt idx="3">
                  <c:v>ID</c:v>
                </c:pt>
                <c:pt idx="4">
                  <c:v>IAA</c:v>
                </c:pt>
                <c:pt idx="5">
                  <c:v>ICC</c:v>
                </c:pt>
                <c:pt idx="6">
                  <c:v>IMCCV</c:v>
                </c:pt>
              </c:strCache>
            </c:strRef>
          </c:cat>
          <c:val>
            <c:numRef>
              <c:f>Import!$C$33:$C$39</c:f>
              <c:numCache>
                <c:formatCode>0</c:formatCode>
                <c:ptCount val="7"/>
                <c:pt idx="0">
                  <c:v>15952.9</c:v>
                </c:pt>
                <c:pt idx="1">
                  <c:v>4363.2709999999997</c:v>
                </c:pt>
                <c:pt idx="2">
                  <c:v>3568.5</c:v>
                </c:pt>
                <c:pt idx="3">
                  <c:v>2251.326</c:v>
                </c:pt>
                <c:pt idx="4">
                  <c:v>1937.2339999999999</c:v>
                </c:pt>
                <c:pt idx="5">
                  <c:v>704.7</c:v>
                </c:pt>
                <c:pt idx="6">
                  <c:v>418.69799999999998</c:v>
                </c:pt>
              </c:numCache>
            </c:numRef>
          </c:val>
        </c:ser>
        <c:ser>
          <c:idx val="1"/>
          <c:order val="1"/>
          <c:tx>
            <c:strRef>
              <c:f>Import!$D$31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2.3060631571996879E-2"/>
                  <c:y val="-5.3092123815104177E-3"/>
                </c:manualLayout>
              </c:layout>
              <c:showVal val="1"/>
            </c:dLbl>
            <c:dLbl>
              <c:idx val="1"/>
              <c:layout>
                <c:manualLayout>
                  <c:x val="1.8867924528301886E-2"/>
                  <c:y val="-1.2749976500871256E-2"/>
                </c:manualLayout>
              </c:layout>
              <c:showVal val="1"/>
            </c:dLbl>
            <c:dLbl>
              <c:idx val="2"/>
              <c:layout>
                <c:manualLayout>
                  <c:x val="1.8867924528301886E-2"/>
                  <c:y val="-8.2115355415284027E-3"/>
                </c:manualLayout>
              </c:layout>
              <c:showVal val="1"/>
            </c:dLbl>
            <c:dLbl>
              <c:idx val="3"/>
              <c:layout>
                <c:manualLayout>
                  <c:x val="2.5157232704402552E-2"/>
                  <c:y val="-2.1032081733584954E-2"/>
                </c:manualLayout>
              </c:layout>
              <c:showVal val="1"/>
            </c:dLbl>
            <c:dLbl>
              <c:idx val="4"/>
              <c:layout>
                <c:manualLayout>
                  <c:x val="1.4675052410901538E-2"/>
                  <c:y val="-9.0768819186862696E-3"/>
                </c:manualLayout>
              </c:layout>
              <c:showVal val="1"/>
            </c:dLbl>
            <c:dLbl>
              <c:idx val="5"/>
              <c:layout>
                <c:manualLayout>
                  <c:x val="1.2578616352200978E-2"/>
                  <c:y val="-8.6563559720324228E-4"/>
                </c:manualLayout>
              </c:layout>
              <c:showVal val="1"/>
            </c:dLbl>
            <c:dLbl>
              <c:idx val="6"/>
              <c:layout>
                <c:manualLayout>
                  <c:x val="2.3060796645702267E-2"/>
                  <c:y val="-4.5387301793887334E-3"/>
                </c:manualLayout>
              </c:layout>
              <c:showVal val="1"/>
            </c:dLbl>
            <c:txPr>
              <a:bodyPr/>
              <a:lstStyle/>
              <a:p>
                <a:pPr>
                  <a:defRPr lang="fr-FR" b="1">
                    <a:solidFill>
                      <a:srgbClr val="FF0000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Import!$A$33:$A$39</c:f>
              <c:strCache>
                <c:ptCount val="7"/>
                <c:pt idx="0">
                  <c:v>IME</c:v>
                </c:pt>
                <c:pt idx="1">
                  <c:v>ICH</c:v>
                </c:pt>
                <c:pt idx="2">
                  <c:v>ITH</c:v>
                </c:pt>
                <c:pt idx="3">
                  <c:v>ID</c:v>
                </c:pt>
                <c:pt idx="4">
                  <c:v>IAA</c:v>
                </c:pt>
                <c:pt idx="5">
                  <c:v>ICC</c:v>
                </c:pt>
                <c:pt idx="6">
                  <c:v>IMCCV</c:v>
                </c:pt>
              </c:strCache>
            </c:strRef>
          </c:cat>
          <c:val>
            <c:numRef>
              <c:f>Import!$D$33:$D$39</c:f>
              <c:numCache>
                <c:formatCode>0</c:formatCode>
                <c:ptCount val="7"/>
                <c:pt idx="0">
                  <c:v>16048</c:v>
                </c:pt>
                <c:pt idx="1">
                  <c:v>4691.2219999999998</c:v>
                </c:pt>
                <c:pt idx="2">
                  <c:v>3733.8</c:v>
                </c:pt>
                <c:pt idx="3">
                  <c:v>2369.3410000000003</c:v>
                </c:pt>
                <c:pt idx="4">
                  <c:v>1717.5049999999999</c:v>
                </c:pt>
                <c:pt idx="5">
                  <c:v>739.6</c:v>
                </c:pt>
                <c:pt idx="6">
                  <c:v>461.23900000000003</c:v>
                </c:pt>
              </c:numCache>
            </c:numRef>
          </c:val>
        </c:ser>
        <c:shape val="cylinder"/>
        <c:axId val="99717888"/>
        <c:axId val="99719424"/>
        <c:axId val="0"/>
      </c:bar3DChart>
      <c:catAx>
        <c:axId val="997178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fr-FR" b="1"/>
            </a:pPr>
            <a:endParaRPr lang="fr-FR"/>
          </a:p>
        </c:txPr>
        <c:crossAx val="99719424"/>
        <c:crosses val="autoZero"/>
        <c:auto val="1"/>
        <c:lblAlgn val="ctr"/>
        <c:lblOffset val="100"/>
      </c:catAx>
      <c:valAx>
        <c:axId val="99719424"/>
        <c:scaling>
          <c:orientation val="minMax"/>
        </c:scaling>
        <c:delete val="1"/>
        <c:axPos val="l"/>
        <c:numFmt formatCode="0" sourceLinked="1"/>
        <c:tickLblPos val="none"/>
        <c:crossAx val="99717888"/>
        <c:crosses val="autoZero"/>
        <c:crossBetween val="between"/>
      </c:valAx>
    </c:plotArea>
    <c:legend>
      <c:legendPos val="b"/>
      <c:txPr>
        <a:bodyPr/>
        <a:lstStyle/>
        <a:p>
          <a:pPr>
            <a:defRPr lang="fr-FR" b="1"/>
          </a:pPr>
          <a:endParaRPr lang="fr-FR"/>
        </a:p>
      </c:txPr>
    </c:legend>
    <c:plotVisOnly val="1"/>
  </c:chart>
  <c:spPr>
    <a:scene3d>
      <a:camera prst="orthographicFront"/>
      <a:lightRig rig="threePt" dir="t"/>
    </a:scene3d>
    <a:sp3d>
      <a:bevelB w="165100"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http://pressecapbon.com/index.php/ar/%D8%A3%D8%AE%D8%A8%D8%A7%D8%B1-%D8%B1%D9%8A%D8%A7%D8%B6%D9%8A%D8%A9/item/1725-%D8%A7%D9%84%D9%85%D9%86%D8%AA%D8%AE%D8%A8-%D8%A7%D9%84%D8%AA%D9%88%D9%86%D8%B3%D9%8A-%D9%8A%D9%81%D9%88%D8%B2-%D9%81%D9%8A-%D9%85%D8%A8%D8%A7%D8%B1%D8%A7%D8%A9-%D9%88%D8%AF%D9%8A%D8%A9-%D8%A3%D9%85%D8%A7%D9%85-%D8%A3%D9%85%D9%84-%D8%AD%D9%85%D8%A7%D9%85-%D8%B3%D9%88%D8%B3%D8%A9.htm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13</xdr:row>
      <xdr:rowOff>152401</xdr:rowOff>
    </xdr:from>
    <xdr:to>
      <xdr:col>6</xdr:col>
      <xdr:colOff>1343026</xdr:colOff>
      <xdr:row>25</xdr:row>
      <xdr:rowOff>85725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393247</xdr:colOff>
      <xdr:row>13</xdr:row>
      <xdr:rowOff>183696</xdr:rowOff>
    </xdr:from>
    <xdr:to>
      <xdr:col>13</xdr:col>
      <xdr:colOff>1167494</xdr:colOff>
      <xdr:row>25</xdr:row>
      <xdr:rowOff>95249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133350</xdr:colOff>
      <xdr:row>58</xdr:row>
      <xdr:rowOff>0</xdr:rowOff>
    </xdr:from>
    <xdr:to>
      <xdr:col>39</xdr:col>
      <xdr:colOff>133350</xdr:colOff>
      <xdr:row>95</xdr:row>
      <xdr:rowOff>0</xdr:rowOff>
    </xdr:to>
    <xdr:graphicFrame macro="">
      <xdr:nvGraphicFramePr>
        <xdr:cNvPr id="19" name="Graphique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58</xdr:row>
      <xdr:rowOff>114300</xdr:rowOff>
    </xdr:to>
    <xdr:sp macro="" textlink="">
      <xdr:nvSpPr>
        <xdr:cNvPr id="3073" name="AutoShape 1" descr="صوت الوطن القبلي"/>
        <xdr:cNvSpPr>
          <a:spLocks noChangeAspect="1" noChangeArrowheads="1"/>
        </xdr:cNvSpPr>
      </xdr:nvSpPr>
      <xdr:spPr bwMode="auto">
        <a:xfrm>
          <a:off x="6200775" y="12696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304800</xdr:colOff>
      <xdr:row>96</xdr:row>
      <xdr:rowOff>114300</xdr:rowOff>
    </xdr:to>
    <xdr:sp macro="" textlink="">
      <xdr:nvSpPr>
        <xdr:cNvPr id="3078" name="AutoShape 6" descr=" المنتخب التونسي يفوز في مباراة ودية أمام أمل حمام سوسة">
          <a:hlinkClick xmlns:r="http://schemas.openxmlformats.org/officeDocument/2006/relationships" r:id="rId4" tooltip="مواصلة القراءة &quot; المنتخب التونسي يفوز في مباراة ودية أمام أمل حمام سوسة&quot;"/>
        </xdr:cNvPr>
        <xdr:cNvSpPr>
          <a:spLocks noChangeAspect="1" noChangeArrowheads="1"/>
        </xdr:cNvSpPr>
      </xdr:nvSpPr>
      <xdr:spPr bwMode="auto">
        <a:xfrm>
          <a:off x="6200775" y="18592800"/>
          <a:ext cx="304800" cy="304800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298450</xdr:colOff>
      <xdr:row>12</xdr:row>
      <xdr:rowOff>209550</xdr:rowOff>
    </xdr:from>
    <xdr:to>
      <xdr:col>4</xdr:col>
      <xdr:colOff>774700</xdr:colOff>
      <xdr:row>23</xdr:row>
      <xdr:rowOff>228600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57151</xdr:colOff>
      <xdr:row>12</xdr:row>
      <xdr:rowOff>66675</xdr:rowOff>
    </xdr:from>
    <xdr:to>
      <xdr:col>13</xdr:col>
      <xdr:colOff>2333626</xdr:colOff>
      <xdr:row>24</xdr:row>
      <xdr:rowOff>28575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15</xdr:row>
      <xdr:rowOff>19050</xdr:rowOff>
    </xdr:from>
    <xdr:to>
      <xdr:col>4</xdr:col>
      <xdr:colOff>762000</xdr:colOff>
      <xdr:row>26</xdr:row>
      <xdr:rowOff>38100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57151</xdr:colOff>
      <xdr:row>13</xdr:row>
      <xdr:rowOff>66675</xdr:rowOff>
    </xdr:from>
    <xdr:to>
      <xdr:col>13</xdr:col>
      <xdr:colOff>2333626</xdr:colOff>
      <xdr:row>25</xdr:row>
      <xdr:rowOff>28575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19050</xdr:colOff>
      <xdr:row>40</xdr:row>
      <xdr:rowOff>161925</xdr:rowOff>
    </xdr:from>
    <xdr:to>
      <xdr:col>14</xdr:col>
      <xdr:colOff>0</xdr:colOff>
      <xdr:row>47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69273</xdr:colOff>
      <xdr:row>40</xdr:row>
      <xdr:rowOff>124691</xdr:rowOff>
    </xdr:from>
    <xdr:to>
      <xdr:col>5</xdr:col>
      <xdr:colOff>865909</xdr:colOff>
      <xdr:row>47</xdr:row>
      <xdr:rowOff>0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216476</xdr:colOff>
      <xdr:row>19</xdr:row>
      <xdr:rowOff>216478</xdr:rowOff>
    </xdr:from>
    <xdr:to>
      <xdr:col>26</xdr:col>
      <xdr:colOff>606135</xdr:colOff>
      <xdr:row>27</xdr:row>
      <xdr:rowOff>86591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261408</xdr:colOff>
      <xdr:row>14</xdr:row>
      <xdr:rowOff>204258</xdr:rowOff>
    </xdr:from>
    <xdr:to>
      <xdr:col>11</xdr:col>
      <xdr:colOff>814916</xdr:colOff>
      <xdr:row>21</xdr:row>
      <xdr:rowOff>42333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19050</xdr:rowOff>
    </xdr:from>
    <xdr:to>
      <xdr:col>6</xdr:col>
      <xdr:colOff>619125</xdr:colOff>
      <xdr:row>27</xdr:row>
      <xdr:rowOff>114300</xdr:rowOff>
    </xdr:to>
    <xdr:graphicFrame macro="">
      <xdr:nvGraphicFramePr>
        <xdr:cNvPr id="2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13</xdr:row>
      <xdr:rowOff>142875</xdr:rowOff>
    </xdr:from>
    <xdr:to>
      <xdr:col>10</xdr:col>
      <xdr:colOff>1971675</xdr:colOff>
      <xdr:row>27</xdr:row>
      <xdr:rowOff>47625</xdr:rowOff>
    </xdr:to>
    <xdr:graphicFrame macro="">
      <xdr:nvGraphicFramePr>
        <xdr:cNvPr id="6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G41"/>
  <sheetViews>
    <sheetView zoomScale="50" zoomScaleNormal="50" workbookViewId="0">
      <selection activeCell="L23" sqref="L23"/>
    </sheetView>
  </sheetViews>
  <sheetFormatPr baseColWidth="10" defaultRowHeight="14.4"/>
  <cols>
    <col min="1" max="1" width="33.44140625" customWidth="1"/>
    <col min="2" max="10" width="15.5546875" customWidth="1"/>
    <col min="11" max="11" width="8.6640625" customWidth="1"/>
    <col min="12" max="12" width="12.6640625" customWidth="1"/>
    <col min="13" max="19" width="17.44140625" customWidth="1"/>
    <col min="20" max="20" width="26.44140625" customWidth="1"/>
    <col min="21" max="36" width="0" hidden="1" customWidth="1"/>
  </cols>
  <sheetData>
    <row r="1" spans="1:33" ht="23.25" customHeight="1">
      <c r="A1" s="23"/>
      <c r="B1" s="527" t="s">
        <v>72</v>
      </c>
      <c r="C1" s="528"/>
      <c r="D1" s="529"/>
      <c r="E1" s="527" t="s">
        <v>115</v>
      </c>
      <c r="F1" s="528"/>
      <c r="G1" s="529"/>
      <c r="H1" s="527" t="s">
        <v>73</v>
      </c>
      <c r="I1" s="528"/>
      <c r="J1" s="529"/>
      <c r="M1" s="530" t="s">
        <v>29</v>
      </c>
      <c r="N1" s="531"/>
      <c r="O1" s="530" t="s">
        <v>60</v>
      </c>
      <c r="P1" s="532"/>
      <c r="Q1" s="531"/>
      <c r="R1" s="530" t="s">
        <v>31</v>
      </c>
      <c r="S1" s="531"/>
      <c r="T1" s="176"/>
      <c r="W1" s="151"/>
      <c r="X1" s="151"/>
    </row>
    <row r="2" spans="1:33" ht="23.25" customHeight="1">
      <c r="A2" s="24" t="s">
        <v>74</v>
      </c>
      <c r="B2" s="26">
        <v>2012</v>
      </c>
      <c r="C2" s="26">
        <v>2013</v>
      </c>
      <c r="D2" s="26" t="s">
        <v>234</v>
      </c>
      <c r="E2" s="26">
        <v>2012</v>
      </c>
      <c r="F2" s="26">
        <v>2013</v>
      </c>
      <c r="G2" s="26" t="s">
        <v>211</v>
      </c>
      <c r="H2" s="26">
        <v>2012</v>
      </c>
      <c r="I2" s="26">
        <v>2013</v>
      </c>
      <c r="J2" s="26" t="s">
        <v>211</v>
      </c>
      <c r="M2" s="26">
        <v>2012</v>
      </c>
      <c r="N2" s="26">
        <v>2013</v>
      </c>
      <c r="O2" s="168" t="s">
        <v>236</v>
      </c>
      <c r="P2" s="26">
        <v>2012</v>
      </c>
      <c r="Q2" s="26">
        <v>2013</v>
      </c>
      <c r="R2" s="26">
        <v>2012</v>
      </c>
      <c r="S2" s="26">
        <v>2013</v>
      </c>
      <c r="T2" s="12"/>
      <c r="U2" t="s">
        <v>235</v>
      </c>
      <c r="W2" s="151"/>
      <c r="X2" s="475" t="s">
        <v>222</v>
      </c>
      <c r="Y2" s="197" t="s">
        <v>72</v>
      </c>
      <c r="Z2" s="197"/>
      <c r="AA2" s="197"/>
      <c r="AB2" s="197" t="s">
        <v>223</v>
      </c>
      <c r="AC2" s="197"/>
      <c r="AD2" s="197"/>
      <c r="AE2" s="197" t="s">
        <v>73</v>
      </c>
      <c r="AF2" s="197"/>
      <c r="AG2" s="197"/>
    </row>
    <row r="3" spans="1:33" ht="27.75" customHeight="1">
      <c r="A3" s="163" t="s">
        <v>75</v>
      </c>
      <c r="B3" s="237">
        <f>Y4</f>
        <v>74</v>
      </c>
      <c r="C3" s="237">
        <f>Z4</f>
        <v>62</v>
      </c>
      <c r="D3" s="261">
        <f>C3/B3-1</f>
        <v>-0.16216216216216217</v>
      </c>
      <c r="E3" s="237">
        <f>AB4</f>
        <v>99.7</v>
      </c>
      <c r="F3" s="237">
        <f>AC4</f>
        <v>113.7</v>
      </c>
      <c r="G3" s="261">
        <f>F3/E3-1</f>
        <v>0.14042126379137421</v>
      </c>
      <c r="H3" s="237">
        <f>AE4</f>
        <v>3274</v>
      </c>
      <c r="I3" s="237">
        <f>AF4</f>
        <v>1622</v>
      </c>
      <c r="J3" s="261">
        <f>I3/H3-1</f>
        <v>-0.50458155161881491</v>
      </c>
      <c r="M3" s="25">
        <f>H3</f>
        <v>3274</v>
      </c>
      <c r="N3" s="25">
        <f>I3</f>
        <v>1622</v>
      </c>
      <c r="O3" s="271">
        <f>+G3</f>
        <v>0.14042126379137421</v>
      </c>
      <c r="P3" s="25">
        <f>E3</f>
        <v>99.7</v>
      </c>
      <c r="Q3" s="25">
        <f>F3</f>
        <v>113.7</v>
      </c>
      <c r="R3" s="25">
        <f>B3</f>
        <v>74</v>
      </c>
      <c r="S3" s="25">
        <f>C3</f>
        <v>62</v>
      </c>
      <c r="T3" s="13" t="s">
        <v>40</v>
      </c>
      <c r="U3" s="57">
        <f>Q3/$Q$21</f>
        <v>5.8161542789912528E-2</v>
      </c>
      <c r="X3" s="198" t="s">
        <v>74</v>
      </c>
      <c r="Y3" s="199" t="s">
        <v>290</v>
      </c>
      <c r="Z3" s="199" t="s">
        <v>291</v>
      </c>
      <c r="AA3" s="200" t="s">
        <v>224</v>
      </c>
      <c r="AB3" s="199" t="s">
        <v>290</v>
      </c>
      <c r="AC3" s="199" t="s">
        <v>291</v>
      </c>
      <c r="AD3" s="200" t="s">
        <v>224</v>
      </c>
      <c r="AE3" s="199" t="s">
        <v>290</v>
      </c>
      <c r="AF3" s="199" t="s">
        <v>291</v>
      </c>
      <c r="AG3" s="200" t="s">
        <v>224</v>
      </c>
    </row>
    <row r="4" spans="1:33" ht="28.5" customHeight="1">
      <c r="A4" s="164" t="s">
        <v>76</v>
      </c>
      <c r="B4" s="237">
        <f t="shared" ref="B4:B20" si="0">Y5</f>
        <v>11</v>
      </c>
      <c r="C4" s="237">
        <f t="shared" ref="C4:C20" si="1">Z5</f>
        <v>15</v>
      </c>
      <c r="D4" s="261">
        <f t="shared" ref="D4:D19" si="2">C4/B4-1</f>
        <v>0.36363636363636354</v>
      </c>
      <c r="E4" s="237">
        <f t="shared" ref="E4:E20" si="3">AB5</f>
        <v>61.5</v>
      </c>
      <c r="F4" s="237">
        <f t="shared" ref="F4:F20" si="4">AC5</f>
        <v>25.8</v>
      </c>
      <c r="G4" s="283">
        <f t="shared" ref="G4:G19" si="5">F4/E4-1</f>
        <v>-0.58048780487804885</v>
      </c>
      <c r="H4" s="237">
        <f t="shared" ref="H4:H20" si="6">AE5</f>
        <v>617</v>
      </c>
      <c r="I4" s="237">
        <f t="shared" ref="I4:I20" si="7">AF5</f>
        <v>391</v>
      </c>
      <c r="J4" s="261">
        <f t="shared" ref="J4:J19" si="8">I4/H4-1</f>
        <v>-0.3662884927066451</v>
      </c>
      <c r="M4" s="25">
        <f t="shared" ref="M4:N20" si="9">H4</f>
        <v>617</v>
      </c>
      <c r="N4" s="25">
        <f t="shared" si="9"/>
        <v>391</v>
      </c>
      <c r="O4" s="272">
        <f t="shared" ref="O4:O20" si="10">+G4</f>
        <v>-0.58048780487804885</v>
      </c>
      <c r="P4" s="25">
        <f t="shared" ref="P4:Q20" si="11">E4</f>
        <v>61.5</v>
      </c>
      <c r="Q4" s="25">
        <f t="shared" si="11"/>
        <v>25.8</v>
      </c>
      <c r="R4" s="25">
        <f t="shared" ref="R4:R22" si="12">B4</f>
        <v>11</v>
      </c>
      <c r="S4" s="25">
        <f t="shared" ref="S4:S20" si="13">C4</f>
        <v>15</v>
      </c>
      <c r="T4" s="169" t="s">
        <v>41</v>
      </c>
      <c r="U4" s="57">
        <f>Q4/$Q$21</f>
        <v>1.3197606015652974E-2</v>
      </c>
      <c r="X4" s="201" t="s">
        <v>75</v>
      </c>
      <c r="Y4" s="476">
        <v>74</v>
      </c>
      <c r="Z4" s="476">
        <v>62</v>
      </c>
      <c r="AA4" s="202">
        <v>-16.216216216216218</v>
      </c>
      <c r="AB4" s="381">
        <v>99.7</v>
      </c>
      <c r="AC4" s="381">
        <v>113.7</v>
      </c>
      <c r="AD4" s="202">
        <v>14.042126379137422</v>
      </c>
      <c r="AE4" s="476">
        <v>3274</v>
      </c>
      <c r="AF4" s="476">
        <v>1622</v>
      </c>
      <c r="AG4" s="202">
        <v>-50.458155161881493</v>
      </c>
    </row>
    <row r="5" spans="1:33" ht="23.25" customHeight="1">
      <c r="A5" s="165" t="s">
        <v>77</v>
      </c>
      <c r="B5" s="237">
        <f t="shared" si="0"/>
        <v>22</v>
      </c>
      <c r="C5" s="237">
        <f t="shared" si="1"/>
        <v>15</v>
      </c>
      <c r="D5" s="261">
        <f t="shared" si="2"/>
        <v>-0.31818181818181823</v>
      </c>
      <c r="E5" s="237">
        <f t="shared" si="3"/>
        <v>19.7</v>
      </c>
      <c r="F5" s="237">
        <f t="shared" si="4"/>
        <v>10.4</v>
      </c>
      <c r="G5" s="283">
        <f t="shared" si="5"/>
        <v>-0.47208121827411165</v>
      </c>
      <c r="H5" s="237">
        <f t="shared" si="6"/>
        <v>236</v>
      </c>
      <c r="I5" s="237">
        <f t="shared" si="7"/>
        <v>192</v>
      </c>
      <c r="J5" s="261">
        <f t="shared" si="8"/>
        <v>-0.18644067796610164</v>
      </c>
      <c r="M5" s="25">
        <f t="shared" si="9"/>
        <v>236</v>
      </c>
      <c r="N5" s="25">
        <f t="shared" si="9"/>
        <v>192</v>
      </c>
      <c r="O5" s="272">
        <f t="shared" si="10"/>
        <v>-0.47208121827411165</v>
      </c>
      <c r="P5" s="25">
        <f t="shared" si="11"/>
        <v>19.7</v>
      </c>
      <c r="Q5" s="25">
        <f t="shared" si="11"/>
        <v>10.4</v>
      </c>
      <c r="R5" s="25">
        <f t="shared" si="12"/>
        <v>22</v>
      </c>
      <c r="S5" s="25">
        <f t="shared" si="13"/>
        <v>15</v>
      </c>
      <c r="T5" s="170" t="s">
        <v>42</v>
      </c>
      <c r="U5" s="57">
        <f t="shared" ref="U5:U20" si="14">Q5/$Q$21</f>
        <v>5.3199652156120519E-3</v>
      </c>
      <c r="X5" s="203" t="s">
        <v>76</v>
      </c>
      <c r="Y5" s="476">
        <v>11</v>
      </c>
      <c r="Z5" s="476">
        <v>15</v>
      </c>
      <c r="AA5" s="202">
        <v>36.363636363636367</v>
      </c>
      <c r="AB5" s="381">
        <v>61.5</v>
      </c>
      <c r="AC5" s="381">
        <v>25.8</v>
      </c>
      <c r="AD5" s="202">
        <v>-58.048780487804883</v>
      </c>
      <c r="AE5" s="476">
        <v>617</v>
      </c>
      <c r="AF5" s="476">
        <v>391</v>
      </c>
      <c r="AG5" s="202">
        <v>-36.628849270664503</v>
      </c>
    </row>
    <row r="6" spans="1:33" ht="23.25" customHeight="1">
      <c r="A6" s="164" t="s">
        <v>78</v>
      </c>
      <c r="B6" s="237">
        <f t="shared" si="0"/>
        <v>78</v>
      </c>
      <c r="C6" s="237">
        <f t="shared" si="1"/>
        <v>63</v>
      </c>
      <c r="D6" s="261">
        <f t="shared" si="2"/>
        <v>-0.19230769230769229</v>
      </c>
      <c r="E6" s="237">
        <f t="shared" si="3"/>
        <v>59.6</v>
      </c>
      <c r="F6" s="237">
        <f t="shared" si="4"/>
        <v>39.700000000000003</v>
      </c>
      <c r="G6" s="283">
        <f t="shared" si="5"/>
        <v>-0.33389261744966436</v>
      </c>
      <c r="H6" s="237">
        <f t="shared" si="6"/>
        <v>1710</v>
      </c>
      <c r="I6" s="237">
        <f t="shared" si="7"/>
        <v>1120</v>
      </c>
      <c r="J6" s="261">
        <f t="shared" si="8"/>
        <v>-0.34502923976608191</v>
      </c>
      <c r="M6" s="25">
        <f t="shared" si="9"/>
        <v>1710</v>
      </c>
      <c r="N6" s="25">
        <f t="shared" si="9"/>
        <v>1120</v>
      </c>
      <c r="O6" s="272">
        <f t="shared" si="10"/>
        <v>-0.33389261744966436</v>
      </c>
      <c r="P6" s="25">
        <f t="shared" si="11"/>
        <v>59.6</v>
      </c>
      <c r="Q6" s="25">
        <f t="shared" si="11"/>
        <v>39.700000000000003</v>
      </c>
      <c r="R6" s="25">
        <f t="shared" si="12"/>
        <v>78</v>
      </c>
      <c r="S6" s="25">
        <f t="shared" si="13"/>
        <v>63</v>
      </c>
      <c r="T6" s="171" t="s">
        <v>43</v>
      </c>
      <c r="U6" s="57">
        <f t="shared" si="14"/>
        <v>2.0307944140365238E-2</v>
      </c>
      <c r="X6" s="203" t="s">
        <v>77</v>
      </c>
      <c r="Y6" s="476">
        <v>22</v>
      </c>
      <c r="Z6" s="476">
        <v>15</v>
      </c>
      <c r="AA6" s="202">
        <v>-31.818181818181817</v>
      </c>
      <c r="AB6" s="381">
        <v>19.7</v>
      </c>
      <c r="AC6" s="381">
        <v>10.4</v>
      </c>
      <c r="AD6" s="202">
        <v>-47.208121827411162</v>
      </c>
      <c r="AE6" s="476">
        <v>236</v>
      </c>
      <c r="AF6" s="476">
        <v>192</v>
      </c>
      <c r="AG6" s="202">
        <v>-18.64406779661017</v>
      </c>
    </row>
    <row r="7" spans="1:33" ht="23.25" customHeight="1">
      <c r="A7" s="165" t="s">
        <v>79</v>
      </c>
      <c r="B7" s="237">
        <f t="shared" si="0"/>
        <v>43</v>
      </c>
      <c r="C7" s="237">
        <f t="shared" si="1"/>
        <v>47</v>
      </c>
      <c r="D7" s="261">
        <f t="shared" si="2"/>
        <v>9.3023255813953432E-2</v>
      </c>
      <c r="E7" s="237">
        <f t="shared" si="3"/>
        <v>86.7</v>
      </c>
      <c r="F7" s="237">
        <f t="shared" si="4"/>
        <v>78.7</v>
      </c>
      <c r="G7" s="283">
        <f t="shared" si="5"/>
        <v>-9.2272202998846642E-2</v>
      </c>
      <c r="H7" s="237">
        <f t="shared" si="6"/>
        <v>1486</v>
      </c>
      <c r="I7" s="237">
        <f t="shared" si="7"/>
        <v>1980</v>
      </c>
      <c r="J7" s="261">
        <f t="shared" si="8"/>
        <v>0.33243606998654096</v>
      </c>
      <c r="M7" s="25">
        <f t="shared" si="9"/>
        <v>1486</v>
      </c>
      <c r="N7" s="25">
        <f t="shared" si="9"/>
        <v>1980</v>
      </c>
      <c r="O7" s="272">
        <f t="shared" si="10"/>
        <v>-9.2272202998846642E-2</v>
      </c>
      <c r="P7" s="25">
        <f t="shared" si="11"/>
        <v>86.7</v>
      </c>
      <c r="Q7" s="25">
        <f t="shared" si="11"/>
        <v>78.7</v>
      </c>
      <c r="R7" s="25">
        <f t="shared" si="12"/>
        <v>43</v>
      </c>
      <c r="S7" s="25">
        <f t="shared" si="13"/>
        <v>47</v>
      </c>
      <c r="T7" s="172" t="s">
        <v>44</v>
      </c>
      <c r="U7" s="57">
        <f t="shared" si="14"/>
        <v>4.0257813698910433E-2</v>
      </c>
      <c r="X7" s="201" t="s">
        <v>78</v>
      </c>
      <c r="Y7" s="476">
        <v>78</v>
      </c>
      <c r="Z7" s="476">
        <v>63</v>
      </c>
      <c r="AA7" s="202">
        <v>-19.230769230769234</v>
      </c>
      <c r="AB7" s="381">
        <v>59.6</v>
      </c>
      <c r="AC7" s="381">
        <v>39.700000000000003</v>
      </c>
      <c r="AD7" s="202">
        <v>-33.389261744966433</v>
      </c>
      <c r="AE7" s="476">
        <v>1710</v>
      </c>
      <c r="AF7" s="476">
        <v>1120</v>
      </c>
      <c r="AG7" s="202">
        <v>-34.502923976608187</v>
      </c>
    </row>
    <row r="8" spans="1:33" ht="23.25" customHeight="1">
      <c r="A8" s="166" t="s">
        <v>80</v>
      </c>
      <c r="B8" s="237">
        <f t="shared" si="0"/>
        <v>129</v>
      </c>
      <c r="C8" s="237">
        <f t="shared" si="1"/>
        <v>104</v>
      </c>
      <c r="D8" s="261">
        <f t="shared" si="2"/>
        <v>-0.19379844961240311</v>
      </c>
      <c r="E8" s="237">
        <f t="shared" si="3"/>
        <v>257.2</v>
      </c>
      <c r="F8" s="237">
        <f t="shared" si="4"/>
        <v>168.4</v>
      </c>
      <c r="G8" s="261">
        <f t="shared" si="5"/>
        <v>-0.34525660964230165</v>
      </c>
      <c r="H8" s="237">
        <f t="shared" si="6"/>
        <v>3548</v>
      </c>
      <c r="I8" s="237">
        <f t="shared" si="7"/>
        <v>2429</v>
      </c>
      <c r="J8" s="261">
        <f t="shared" si="8"/>
        <v>-0.31538895152198421</v>
      </c>
      <c r="M8" s="25">
        <f t="shared" si="9"/>
        <v>3548</v>
      </c>
      <c r="N8" s="25">
        <f t="shared" si="9"/>
        <v>2429</v>
      </c>
      <c r="O8" s="271">
        <f t="shared" si="10"/>
        <v>-0.34525660964230165</v>
      </c>
      <c r="P8" s="25">
        <f t="shared" si="11"/>
        <v>257.2</v>
      </c>
      <c r="Q8" s="25">
        <f t="shared" si="11"/>
        <v>168.4</v>
      </c>
      <c r="R8" s="25">
        <f t="shared" si="12"/>
        <v>129</v>
      </c>
      <c r="S8" s="25">
        <f t="shared" si="13"/>
        <v>104</v>
      </c>
      <c r="T8" s="15" t="s">
        <v>45</v>
      </c>
      <c r="U8" s="57">
        <f t="shared" si="14"/>
        <v>8.6142513683564376E-2</v>
      </c>
      <c r="X8" s="201" t="s">
        <v>79</v>
      </c>
      <c r="Y8" s="476">
        <v>43</v>
      </c>
      <c r="Z8" s="476">
        <v>47</v>
      </c>
      <c r="AA8" s="202">
        <v>9.3023255813953494</v>
      </c>
      <c r="AB8" s="381">
        <v>86.7</v>
      </c>
      <c r="AC8" s="381">
        <v>78.7</v>
      </c>
      <c r="AD8" s="202">
        <v>-9.2272202998846637</v>
      </c>
      <c r="AE8" s="476">
        <v>1486</v>
      </c>
      <c r="AF8" s="476">
        <v>1980</v>
      </c>
      <c r="AG8" s="202">
        <v>33.243606998654109</v>
      </c>
    </row>
    <row r="9" spans="1:33" ht="23.25" customHeight="1">
      <c r="A9" s="165" t="s">
        <v>81</v>
      </c>
      <c r="B9" s="237">
        <f t="shared" si="0"/>
        <v>67</v>
      </c>
      <c r="C9" s="237">
        <f t="shared" si="1"/>
        <v>93</v>
      </c>
      <c r="D9" s="261">
        <f t="shared" si="2"/>
        <v>0.38805970149253732</v>
      </c>
      <c r="E9" s="237">
        <f t="shared" si="3"/>
        <v>98.7</v>
      </c>
      <c r="F9" s="237">
        <f t="shared" si="4"/>
        <v>86.5</v>
      </c>
      <c r="G9" s="283">
        <f t="shared" si="5"/>
        <v>-0.12360688956433641</v>
      </c>
      <c r="H9" s="237">
        <f t="shared" si="6"/>
        <v>2318</v>
      </c>
      <c r="I9" s="237">
        <f t="shared" si="7"/>
        <v>2079</v>
      </c>
      <c r="J9" s="261">
        <f t="shared" si="8"/>
        <v>-0.10310612597066438</v>
      </c>
      <c r="M9" s="25">
        <f t="shared" si="9"/>
        <v>2318</v>
      </c>
      <c r="N9" s="25">
        <f t="shared" si="9"/>
        <v>2079</v>
      </c>
      <c r="O9" s="272">
        <f t="shared" si="10"/>
        <v>-0.12360688956433641</v>
      </c>
      <c r="P9" s="25">
        <f t="shared" si="11"/>
        <v>98.7</v>
      </c>
      <c r="Q9" s="25">
        <f t="shared" si="11"/>
        <v>86.5</v>
      </c>
      <c r="R9" s="25">
        <f t="shared" si="12"/>
        <v>67</v>
      </c>
      <c r="S9" s="25">
        <f t="shared" si="13"/>
        <v>93</v>
      </c>
      <c r="T9" s="172" t="s">
        <v>46</v>
      </c>
      <c r="U9" s="57">
        <f t="shared" si="14"/>
        <v>4.4247787610619468E-2</v>
      </c>
      <c r="X9" s="201" t="s">
        <v>80</v>
      </c>
      <c r="Y9" s="476">
        <v>129</v>
      </c>
      <c r="Z9" s="476">
        <v>104</v>
      </c>
      <c r="AA9" s="202">
        <v>-19.379844961240313</v>
      </c>
      <c r="AB9" s="381">
        <v>257.2</v>
      </c>
      <c r="AC9" s="381">
        <v>168.4</v>
      </c>
      <c r="AD9" s="202">
        <v>-34.525660964230163</v>
      </c>
      <c r="AE9" s="476">
        <v>3548</v>
      </c>
      <c r="AF9" s="476">
        <v>2429</v>
      </c>
      <c r="AG9" s="202">
        <v>-31.538895152198421</v>
      </c>
    </row>
    <row r="10" spans="1:33" ht="23.25" customHeight="1">
      <c r="A10" s="166" t="s">
        <v>82</v>
      </c>
      <c r="B10" s="237">
        <f t="shared" si="0"/>
        <v>43</v>
      </c>
      <c r="C10" s="237">
        <f t="shared" si="1"/>
        <v>86</v>
      </c>
      <c r="D10" s="261">
        <f t="shared" si="2"/>
        <v>1</v>
      </c>
      <c r="E10" s="237">
        <f t="shared" si="3"/>
        <v>25.9</v>
      </c>
      <c r="F10" s="237">
        <f t="shared" si="4"/>
        <v>30.1</v>
      </c>
      <c r="G10" s="261">
        <f t="shared" si="5"/>
        <v>0.16216216216216228</v>
      </c>
      <c r="H10" s="237">
        <f t="shared" si="6"/>
        <v>616</v>
      </c>
      <c r="I10" s="237">
        <f t="shared" si="7"/>
        <v>827</v>
      </c>
      <c r="J10" s="261">
        <f t="shared" si="8"/>
        <v>0.34253246753246747</v>
      </c>
      <c r="M10" s="25">
        <f t="shared" si="9"/>
        <v>616</v>
      </c>
      <c r="N10" s="25">
        <f t="shared" si="9"/>
        <v>827</v>
      </c>
      <c r="O10" s="271">
        <f t="shared" si="10"/>
        <v>0.16216216216216228</v>
      </c>
      <c r="P10" s="25">
        <f t="shared" si="11"/>
        <v>25.9</v>
      </c>
      <c r="Q10" s="25">
        <f t="shared" si="11"/>
        <v>30.1</v>
      </c>
      <c r="R10" s="25">
        <f t="shared" si="12"/>
        <v>43</v>
      </c>
      <c r="S10" s="25">
        <f t="shared" si="13"/>
        <v>86</v>
      </c>
      <c r="T10" s="15" t="s">
        <v>47</v>
      </c>
      <c r="U10" s="57">
        <f t="shared" si="14"/>
        <v>1.5397207018261803E-2</v>
      </c>
      <c r="X10" s="201" t="s">
        <v>81</v>
      </c>
      <c r="Y10" s="476">
        <v>67</v>
      </c>
      <c r="Z10" s="476">
        <v>93</v>
      </c>
      <c r="AA10" s="202">
        <v>38.805970149253731</v>
      </c>
      <c r="AB10" s="381">
        <v>98.7</v>
      </c>
      <c r="AC10" s="381">
        <v>86.5</v>
      </c>
      <c r="AD10" s="202">
        <v>-12.360688956433641</v>
      </c>
      <c r="AE10" s="476">
        <v>2318</v>
      </c>
      <c r="AF10" s="476">
        <v>2079</v>
      </c>
      <c r="AG10" s="202">
        <v>-10.310612597066436</v>
      </c>
    </row>
    <row r="11" spans="1:33" ht="23.25" customHeight="1">
      <c r="A11" s="163" t="s">
        <v>83</v>
      </c>
      <c r="B11" s="237">
        <f t="shared" si="0"/>
        <v>40</v>
      </c>
      <c r="C11" s="237">
        <f t="shared" si="1"/>
        <v>35</v>
      </c>
      <c r="D11" s="261">
        <f t="shared" si="2"/>
        <v>-0.125</v>
      </c>
      <c r="E11" s="237">
        <f t="shared" si="3"/>
        <v>41.5</v>
      </c>
      <c r="F11" s="237">
        <f t="shared" si="4"/>
        <v>57</v>
      </c>
      <c r="G11" s="261">
        <f t="shared" si="5"/>
        <v>0.37349397590361444</v>
      </c>
      <c r="H11" s="237">
        <f t="shared" si="6"/>
        <v>895</v>
      </c>
      <c r="I11" s="237">
        <f t="shared" si="7"/>
        <v>1461</v>
      </c>
      <c r="J11" s="261">
        <f t="shared" si="8"/>
        <v>0.63240223463687162</v>
      </c>
      <c r="M11" s="25">
        <f t="shared" si="9"/>
        <v>895</v>
      </c>
      <c r="N11" s="25">
        <f t="shared" si="9"/>
        <v>1461</v>
      </c>
      <c r="O11" s="271">
        <f t="shared" si="10"/>
        <v>0.37349397590361444</v>
      </c>
      <c r="P11" s="25">
        <f t="shared" si="11"/>
        <v>41.5</v>
      </c>
      <c r="Q11" s="25">
        <f t="shared" si="11"/>
        <v>57</v>
      </c>
      <c r="R11" s="25">
        <f t="shared" si="12"/>
        <v>40</v>
      </c>
      <c r="S11" s="25">
        <f t="shared" si="13"/>
        <v>35</v>
      </c>
      <c r="T11" s="13" t="s">
        <v>48</v>
      </c>
      <c r="U11" s="57">
        <f t="shared" si="14"/>
        <v>2.9157501662489128E-2</v>
      </c>
      <c r="X11" s="201" t="s">
        <v>82</v>
      </c>
      <c r="Y11" s="476">
        <v>43</v>
      </c>
      <c r="Z11" s="476">
        <v>86</v>
      </c>
      <c r="AA11" s="202">
        <v>100</v>
      </c>
      <c r="AB11" s="381">
        <v>25.9</v>
      </c>
      <c r="AC11" s="381">
        <v>30.1</v>
      </c>
      <c r="AD11" s="202">
        <v>16.216216216216228</v>
      </c>
      <c r="AE11" s="476">
        <v>616</v>
      </c>
      <c r="AF11" s="476">
        <v>827</v>
      </c>
      <c r="AG11" s="202">
        <v>34.253246753246749</v>
      </c>
    </row>
    <row r="12" spans="1:33" ht="23.25" customHeight="1">
      <c r="A12" s="164" t="s">
        <v>84</v>
      </c>
      <c r="B12" s="237">
        <f t="shared" si="0"/>
        <v>39</v>
      </c>
      <c r="C12" s="237">
        <f t="shared" si="1"/>
        <v>32</v>
      </c>
      <c r="D12" s="261">
        <f t="shared" si="2"/>
        <v>-0.17948717948717952</v>
      </c>
      <c r="E12" s="237">
        <f t="shared" si="3"/>
        <v>23.7</v>
      </c>
      <c r="F12" s="237">
        <f t="shared" si="4"/>
        <v>19.8</v>
      </c>
      <c r="G12" s="283">
        <f t="shared" si="5"/>
        <v>-0.16455696202531644</v>
      </c>
      <c r="H12" s="237">
        <f t="shared" si="6"/>
        <v>675</v>
      </c>
      <c r="I12" s="237">
        <f t="shared" si="7"/>
        <v>783</v>
      </c>
      <c r="J12" s="261">
        <f t="shared" si="8"/>
        <v>0.15999999999999992</v>
      </c>
      <c r="M12" s="25">
        <f t="shared" si="9"/>
        <v>675</v>
      </c>
      <c r="N12" s="25">
        <f t="shared" si="9"/>
        <v>783</v>
      </c>
      <c r="O12" s="272">
        <f t="shared" si="10"/>
        <v>-0.16455696202531644</v>
      </c>
      <c r="P12" s="25">
        <f t="shared" si="11"/>
        <v>23.7</v>
      </c>
      <c r="Q12" s="25">
        <f t="shared" si="11"/>
        <v>19.8</v>
      </c>
      <c r="R12" s="25">
        <f t="shared" si="12"/>
        <v>39</v>
      </c>
      <c r="S12" s="25">
        <f t="shared" si="13"/>
        <v>32</v>
      </c>
      <c r="T12" s="169" t="s">
        <v>49</v>
      </c>
      <c r="U12" s="57">
        <f t="shared" si="14"/>
        <v>1.012839531433833E-2</v>
      </c>
      <c r="X12" s="201" t="s">
        <v>83</v>
      </c>
      <c r="Y12" s="476">
        <v>40</v>
      </c>
      <c r="Z12" s="476">
        <v>35</v>
      </c>
      <c r="AA12" s="202">
        <v>-12.5</v>
      </c>
      <c r="AB12" s="381">
        <v>41.5</v>
      </c>
      <c r="AC12" s="381">
        <v>57</v>
      </c>
      <c r="AD12" s="202">
        <v>37.349397590361441</v>
      </c>
      <c r="AE12" s="476">
        <v>895</v>
      </c>
      <c r="AF12" s="476">
        <v>1461</v>
      </c>
      <c r="AG12" s="202">
        <v>63.240223463687151</v>
      </c>
    </row>
    <row r="13" spans="1:33" ht="23.25" customHeight="1">
      <c r="A13" s="165" t="s">
        <v>85</v>
      </c>
      <c r="B13" s="237">
        <f t="shared" si="0"/>
        <v>65</v>
      </c>
      <c r="C13" s="237">
        <f t="shared" si="1"/>
        <v>48</v>
      </c>
      <c r="D13" s="261">
        <f t="shared" si="2"/>
        <v>-0.2615384615384615</v>
      </c>
      <c r="E13" s="237">
        <f t="shared" si="3"/>
        <v>111.7</v>
      </c>
      <c r="F13" s="237">
        <f t="shared" si="4"/>
        <v>50.1</v>
      </c>
      <c r="G13" s="283">
        <f t="shared" si="5"/>
        <v>-0.55147717099373317</v>
      </c>
      <c r="H13" s="237">
        <f t="shared" si="6"/>
        <v>1163</v>
      </c>
      <c r="I13" s="237">
        <f t="shared" si="7"/>
        <v>677</v>
      </c>
      <c r="J13" s="261">
        <f t="shared" si="8"/>
        <v>-0.41788478073946689</v>
      </c>
      <c r="M13" s="25">
        <f t="shared" si="9"/>
        <v>1163</v>
      </c>
      <c r="N13" s="25">
        <f t="shared" si="9"/>
        <v>677</v>
      </c>
      <c r="O13" s="272">
        <f t="shared" si="10"/>
        <v>-0.55147717099373317</v>
      </c>
      <c r="P13" s="25">
        <f t="shared" si="11"/>
        <v>111.7</v>
      </c>
      <c r="Q13" s="25">
        <f t="shared" si="11"/>
        <v>50.1</v>
      </c>
      <c r="R13" s="25">
        <f t="shared" si="12"/>
        <v>65</v>
      </c>
      <c r="S13" s="25">
        <f t="shared" si="13"/>
        <v>48</v>
      </c>
      <c r="T13" s="170" t="s">
        <v>50</v>
      </c>
      <c r="U13" s="57">
        <f t="shared" si="14"/>
        <v>2.5627909355977287E-2</v>
      </c>
      <c r="X13" s="203" t="s">
        <v>84</v>
      </c>
      <c r="Y13" s="476">
        <v>39</v>
      </c>
      <c r="Z13" s="476">
        <v>32</v>
      </c>
      <c r="AA13" s="202">
        <v>-17.948717948717949</v>
      </c>
      <c r="AB13" s="381">
        <v>23.7</v>
      </c>
      <c r="AC13" s="381">
        <v>19.8</v>
      </c>
      <c r="AD13" s="202">
        <v>-16.455696202531644</v>
      </c>
      <c r="AE13" s="476">
        <v>675</v>
      </c>
      <c r="AF13" s="476">
        <v>783</v>
      </c>
      <c r="AG13" s="202">
        <v>16</v>
      </c>
    </row>
    <row r="14" spans="1:33" ht="23.25" customHeight="1">
      <c r="A14" s="167" t="s">
        <v>86</v>
      </c>
      <c r="B14" s="237">
        <f t="shared" si="0"/>
        <v>100</v>
      </c>
      <c r="C14" s="237">
        <f t="shared" si="1"/>
        <v>80</v>
      </c>
      <c r="D14" s="261">
        <f t="shared" si="2"/>
        <v>-0.19999999999999996</v>
      </c>
      <c r="E14" s="237">
        <f t="shared" si="3"/>
        <v>57.3</v>
      </c>
      <c r="F14" s="237">
        <f t="shared" si="4"/>
        <v>158.19999999999999</v>
      </c>
      <c r="G14" s="261">
        <f t="shared" si="5"/>
        <v>1.7609075043630016</v>
      </c>
      <c r="H14" s="237">
        <f t="shared" si="6"/>
        <v>1469</v>
      </c>
      <c r="I14" s="237">
        <f t="shared" si="7"/>
        <v>1555</v>
      </c>
      <c r="J14" s="261">
        <f t="shared" si="8"/>
        <v>5.8543226684819594E-2</v>
      </c>
      <c r="M14" s="25">
        <f t="shared" si="9"/>
        <v>1469</v>
      </c>
      <c r="N14" s="25">
        <f t="shared" si="9"/>
        <v>1555</v>
      </c>
      <c r="O14" s="271">
        <f t="shared" si="10"/>
        <v>1.7609075043630016</v>
      </c>
      <c r="P14" s="25">
        <f t="shared" si="11"/>
        <v>57.3</v>
      </c>
      <c r="Q14" s="25">
        <f t="shared" si="11"/>
        <v>158.19999999999999</v>
      </c>
      <c r="R14" s="25">
        <f t="shared" si="12"/>
        <v>100</v>
      </c>
      <c r="S14" s="25">
        <f t="shared" si="13"/>
        <v>80</v>
      </c>
      <c r="T14" s="14" t="s">
        <v>51</v>
      </c>
      <c r="U14" s="57">
        <f t="shared" si="14"/>
        <v>8.0924855491329467E-2</v>
      </c>
      <c r="X14" s="203" t="s">
        <v>85</v>
      </c>
      <c r="Y14" s="476">
        <v>65</v>
      </c>
      <c r="Z14" s="476">
        <v>48</v>
      </c>
      <c r="AA14" s="202">
        <v>-26.153846153846157</v>
      </c>
      <c r="AB14" s="381">
        <v>111.7</v>
      </c>
      <c r="AC14" s="381">
        <v>50.1</v>
      </c>
      <c r="AD14" s="202">
        <v>-55.147717099373317</v>
      </c>
      <c r="AE14" s="476">
        <v>1163</v>
      </c>
      <c r="AF14" s="476">
        <v>677</v>
      </c>
      <c r="AG14" s="202">
        <v>-41.788478073946692</v>
      </c>
    </row>
    <row r="15" spans="1:33" ht="23.25" customHeight="1">
      <c r="A15" s="221" t="s">
        <v>87</v>
      </c>
      <c r="B15" s="237">
        <f t="shared" si="0"/>
        <v>119</v>
      </c>
      <c r="C15" s="237">
        <f t="shared" si="1"/>
        <v>69</v>
      </c>
      <c r="D15" s="261">
        <f t="shared" si="2"/>
        <v>-0.42016806722689071</v>
      </c>
      <c r="E15" s="237">
        <f t="shared" si="3"/>
        <v>88.9</v>
      </c>
      <c r="F15" s="237">
        <f t="shared" si="4"/>
        <v>584</v>
      </c>
      <c r="G15" s="284">
        <f t="shared" si="5"/>
        <v>5.5691788526434189</v>
      </c>
      <c r="H15" s="237">
        <f t="shared" si="6"/>
        <v>2538</v>
      </c>
      <c r="I15" s="237">
        <f t="shared" si="7"/>
        <v>2240</v>
      </c>
      <c r="J15" s="261">
        <f t="shared" si="8"/>
        <v>-0.11741528762805353</v>
      </c>
      <c r="M15" s="25">
        <f t="shared" si="9"/>
        <v>2538</v>
      </c>
      <c r="N15" s="25">
        <f t="shared" si="9"/>
        <v>2240</v>
      </c>
      <c r="O15" s="273">
        <f t="shared" si="10"/>
        <v>5.5691788526434189</v>
      </c>
      <c r="P15" s="25">
        <f t="shared" si="11"/>
        <v>88.9</v>
      </c>
      <c r="Q15" s="25">
        <f t="shared" si="11"/>
        <v>584</v>
      </c>
      <c r="R15" s="25">
        <f t="shared" si="12"/>
        <v>119</v>
      </c>
      <c r="S15" s="25">
        <f t="shared" si="13"/>
        <v>69</v>
      </c>
      <c r="T15" s="222" t="s">
        <v>52</v>
      </c>
      <c r="U15" s="57">
        <f t="shared" si="14"/>
        <v>0.29873650826129211</v>
      </c>
      <c r="X15" s="204" t="s">
        <v>86</v>
      </c>
      <c r="Y15" s="476">
        <v>100</v>
      </c>
      <c r="Z15" s="476">
        <v>80</v>
      </c>
      <c r="AA15" s="202">
        <v>-20</v>
      </c>
      <c r="AB15" s="381">
        <v>57.3</v>
      </c>
      <c r="AC15" s="381">
        <v>158.19999999999999</v>
      </c>
      <c r="AD15" s="202">
        <v>176.09075043630017</v>
      </c>
      <c r="AE15" s="476">
        <v>1469</v>
      </c>
      <c r="AF15" s="476">
        <v>1555</v>
      </c>
      <c r="AG15" s="202">
        <v>5.8543226684819611</v>
      </c>
    </row>
    <row r="16" spans="1:33" ht="23.25" customHeight="1">
      <c r="A16" s="166" t="s">
        <v>88</v>
      </c>
      <c r="B16" s="237">
        <f t="shared" si="0"/>
        <v>38</v>
      </c>
      <c r="C16" s="237">
        <f t="shared" si="1"/>
        <v>50</v>
      </c>
      <c r="D16" s="261">
        <f t="shared" si="2"/>
        <v>0.31578947368421062</v>
      </c>
      <c r="E16" s="237">
        <f t="shared" si="3"/>
        <v>56.4</v>
      </c>
      <c r="F16" s="237">
        <f t="shared" si="4"/>
        <v>69.5</v>
      </c>
      <c r="G16" s="261">
        <f t="shared" si="5"/>
        <v>0.23226950354609932</v>
      </c>
      <c r="H16" s="237">
        <f t="shared" si="6"/>
        <v>686</v>
      </c>
      <c r="I16" s="237">
        <f t="shared" si="7"/>
        <v>1143</v>
      </c>
      <c r="J16" s="261">
        <f t="shared" si="8"/>
        <v>0.66618075801749277</v>
      </c>
      <c r="M16" s="25">
        <f t="shared" si="9"/>
        <v>686</v>
      </c>
      <c r="N16" s="25">
        <f t="shared" si="9"/>
        <v>1143</v>
      </c>
      <c r="O16" s="271">
        <f t="shared" si="10"/>
        <v>0.23226950354609932</v>
      </c>
      <c r="P16" s="25">
        <f t="shared" si="11"/>
        <v>56.4</v>
      </c>
      <c r="Q16" s="25">
        <f t="shared" si="11"/>
        <v>69.5</v>
      </c>
      <c r="R16" s="25">
        <f t="shared" si="12"/>
        <v>38</v>
      </c>
      <c r="S16" s="25">
        <f t="shared" si="13"/>
        <v>50</v>
      </c>
      <c r="T16" s="15" t="s">
        <v>53</v>
      </c>
      <c r="U16" s="57">
        <f t="shared" si="14"/>
        <v>3.5551690623561304E-2</v>
      </c>
      <c r="X16" s="201" t="s">
        <v>87</v>
      </c>
      <c r="Y16" s="476">
        <v>119</v>
      </c>
      <c r="Z16" s="476">
        <v>69</v>
      </c>
      <c r="AA16" s="202">
        <v>-42.016806722689076</v>
      </c>
      <c r="AB16" s="381">
        <v>88.9</v>
      </c>
      <c r="AC16" s="381">
        <v>584</v>
      </c>
      <c r="AD16" s="202">
        <v>556.91788526434186</v>
      </c>
      <c r="AE16" s="476">
        <v>2538</v>
      </c>
      <c r="AF16" s="476">
        <v>2240</v>
      </c>
      <c r="AG16" s="202">
        <v>-11.741528762805359</v>
      </c>
    </row>
    <row r="17" spans="1:33" ht="23.25" customHeight="1">
      <c r="A17" s="165" t="s">
        <v>89</v>
      </c>
      <c r="B17" s="237">
        <f t="shared" si="0"/>
        <v>11</v>
      </c>
      <c r="C17" s="237">
        <f t="shared" si="1"/>
        <v>11</v>
      </c>
      <c r="D17" s="261">
        <f t="shared" si="2"/>
        <v>0</v>
      </c>
      <c r="E17" s="237">
        <f t="shared" si="3"/>
        <v>9.6</v>
      </c>
      <c r="F17" s="237">
        <f t="shared" si="4"/>
        <v>4.7</v>
      </c>
      <c r="G17" s="283">
        <f t="shared" si="5"/>
        <v>-0.51041666666666663</v>
      </c>
      <c r="H17" s="237">
        <f t="shared" si="6"/>
        <v>358</v>
      </c>
      <c r="I17" s="237">
        <f t="shared" si="7"/>
        <v>267</v>
      </c>
      <c r="J17" s="261">
        <f t="shared" si="8"/>
        <v>-0.25418994413407825</v>
      </c>
      <c r="M17" s="25">
        <f t="shared" si="9"/>
        <v>358</v>
      </c>
      <c r="N17" s="25">
        <f t="shared" si="9"/>
        <v>267</v>
      </c>
      <c r="O17" s="272">
        <f t="shared" si="10"/>
        <v>-0.51041666666666663</v>
      </c>
      <c r="P17" s="25">
        <f t="shared" si="11"/>
        <v>9.6</v>
      </c>
      <c r="Q17" s="25">
        <f t="shared" si="11"/>
        <v>4.7</v>
      </c>
      <c r="R17" s="25">
        <f t="shared" si="12"/>
        <v>11</v>
      </c>
      <c r="S17" s="25">
        <f t="shared" si="13"/>
        <v>11</v>
      </c>
      <c r="T17" s="170" t="s">
        <v>54</v>
      </c>
      <c r="U17" s="57">
        <f t="shared" si="14"/>
        <v>2.4042150493631389E-3</v>
      </c>
      <c r="X17" s="201" t="s">
        <v>88</v>
      </c>
      <c r="Y17" s="476">
        <v>38</v>
      </c>
      <c r="Z17" s="476">
        <v>50</v>
      </c>
      <c r="AA17" s="202">
        <v>31.578947368421051</v>
      </c>
      <c r="AB17" s="381">
        <v>56.4</v>
      </c>
      <c r="AC17" s="381">
        <v>69.5</v>
      </c>
      <c r="AD17" s="202">
        <v>23.226950354609933</v>
      </c>
      <c r="AE17" s="476">
        <v>686</v>
      </c>
      <c r="AF17" s="476">
        <v>1143</v>
      </c>
      <c r="AG17" s="202">
        <v>66.618075801749271</v>
      </c>
    </row>
    <row r="18" spans="1:33" ht="23.25" customHeight="1">
      <c r="A18" s="166" t="s">
        <v>90</v>
      </c>
      <c r="B18" s="237">
        <f t="shared" si="0"/>
        <v>43</v>
      </c>
      <c r="C18" s="237">
        <f t="shared" si="1"/>
        <v>26</v>
      </c>
      <c r="D18" s="261">
        <f t="shared" si="2"/>
        <v>-0.39534883720930236</v>
      </c>
      <c r="E18" s="237">
        <f t="shared" si="3"/>
        <v>42.2</v>
      </c>
      <c r="F18" s="237">
        <f t="shared" si="4"/>
        <v>42.8</v>
      </c>
      <c r="G18" s="261">
        <f t="shared" si="5"/>
        <v>1.42180094786728E-2</v>
      </c>
      <c r="H18" s="237">
        <f t="shared" si="6"/>
        <v>702</v>
      </c>
      <c r="I18" s="237">
        <f t="shared" si="7"/>
        <v>459</v>
      </c>
      <c r="J18" s="261">
        <f t="shared" si="8"/>
        <v>-0.34615384615384615</v>
      </c>
      <c r="M18" s="25">
        <f t="shared" si="9"/>
        <v>702</v>
      </c>
      <c r="N18" s="25">
        <f t="shared" si="9"/>
        <v>459</v>
      </c>
      <c r="O18" s="271">
        <f t="shared" si="10"/>
        <v>1.42180094786728E-2</v>
      </c>
      <c r="P18" s="25">
        <f t="shared" si="11"/>
        <v>42.2</v>
      </c>
      <c r="Q18" s="25">
        <f t="shared" si="11"/>
        <v>42.8</v>
      </c>
      <c r="R18" s="25">
        <f t="shared" si="12"/>
        <v>43</v>
      </c>
      <c r="S18" s="25">
        <f t="shared" si="13"/>
        <v>26</v>
      </c>
      <c r="T18" s="15" t="s">
        <v>55</v>
      </c>
      <c r="U18" s="57">
        <f t="shared" si="14"/>
        <v>2.1893703002711134E-2</v>
      </c>
      <c r="X18" s="203" t="s">
        <v>89</v>
      </c>
      <c r="Y18" s="476">
        <v>11</v>
      </c>
      <c r="Z18" s="476">
        <v>11</v>
      </c>
      <c r="AA18" s="202">
        <v>0</v>
      </c>
      <c r="AB18" s="381">
        <v>9.6</v>
      </c>
      <c r="AC18" s="381">
        <v>4.7</v>
      </c>
      <c r="AD18" s="202">
        <v>-51.041666666666664</v>
      </c>
      <c r="AE18" s="476">
        <v>358</v>
      </c>
      <c r="AF18" s="476">
        <v>267</v>
      </c>
      <c r="AG18" s="202">
        <v>-25.41899441340782</v>
      </c>
    </row>
    <row r="19" spans="1:33" ht="23.25" customHeight="1">
      <c r="A19" s="163" t="s">
        <v>91</v>
      </c>
      <c r="B19" s="237">
        <f t="shared" si="0"/>
        <v>104</v>
      </c>
      <c r="C19" s="237">
        <f t="shared" si="1"/>
        <v>101</v>
      </c>
      <c r="D19" s="261">
        <f t="shared" si="2"/>
        <v>-2.8846153846153855E-2</v>
      </c>
      <c r="E19" s="237">
        <f t="shared" si="3"/>
        <v>30.7</v>
      </c>
      <c r="F19" s="237">
        <f t="shared" si="4"/>
        <v>49.4</v>
      </c>
      <c r="G19" s="261">
        <f t="shared" si="5"/>
        <v>0.60912052117263848</v>
      </c>
      <c r="H19" s="237">
        <f t="shared" si="6"/>
        <v>843</v>
      </c>
      <c r="I19" s="237">
        <f t="shared" si="7"/>
        <v>1238</v>
      </c>
      <c r="J19" s="261">
        <f t="shared" si="8"/>
        <v>0.46856465005931192</v>
      </c>
      <c r="M19" s="25">
        <f t="shared" si="9"/>
        <v>843</v>
      </c>
      <c r="N19" s="25">
        <f t="shared" si="9"/>
        <v>1238</v>
      </c>
      <c r="O19" s="271">
        <f t="shared" si="10"/>
        <v>0.60912052117263848</v>
      </c>
      <c r="P19" s="25">
        <f t="shared" si="11"/>
        <v>30.7</v>
      </c>
      <c r="Q19" s="25">
        <f t="shared" si="11"/>
        <v>49.4</v>
      </c>
      <c r="R19" s="25">
        <f t="shared" si="12"/>
        <v>104</v>
      </c>
      <c r="S19" s="25">
        <f t="shared" si="13"/>
        <v>101</v>
      </c>
      <c r="T19" s="13" t="s">
        <v>56</v>
      </c>
      <c r="U19" s="57">
        <f t="shared" si="14"/>
        <v>2.5269834774157243E-2</v>
      </c>
      <c r="X19" s="201" t="s">
        <v>90</v>
      </c>
      <c r="Y19" s="476">
        <v>43</v>
      </c>
      <c r="Z19" s="476">
        <v>26</v>
      </c>
      <c r="AA19" s="202">
        <v>-39.534883720930232</v>
      </c>
      <c r="AB19" s="381">
        <v>42.2</v>
      </c>
      <c r="AC19" s="381">
        <v>42.8</v>
      </c>
      <c r="AD19" s="202">
        <v>1.42180094786728</v>
      </c>
      <c r="AE19" s="476">
        <v>702</v>
      </c>
      <c r="AF19" s="476">
        <v>459</v>
      </c>
      <c r="AG19" s="202">
        <v>-34.615384615384613</v>
      </c>
    </row>
    <row r="20" spans="1:33" ht="23.25" customHeight="1">
      <c r="A20" s="166" t="s">
        <v>92</v>
      </c>
      <c r="B20" s="237">
        <f t="shared" si="0"/>
        <v>191</v>
      </c>
      <c r="C20" s="237">
        <f t="shared" si="1"/>
        <v>169</v>
      </c>
      <c r="D20" s="261">
        <f>C20/B20-1</f>
        <v>-0.11518324607329844</v>
      </c>
      <c r="E20" s="237">
        <f t="shared" si="3"/>
        <v>438.8</v>
      </c>
      <c r="F20" s="237">
        <f t="shared" si="4"/>
        <v>366.1</v>
      </c>
      <c r="G20" s="283">
        <f>F20/E20-1</f>
        <v>-0.16567912488605285</v>
      </c>
      <c r="H20" s="237">
        <f t="shared" si="6"/>
        <v>7684</v>
      </c>
      <c r="I20" s="237">
        <f t="shared" si="7"/>
        <v>5071</v>
      </c>
      <c r="J20" s="261">
        <f>I20/H20-1</f>
        <v>-0.34005726184279017</v>
      </c>
      <c r="M20" s="25">
        <f t="shared" si="9"/>
        <v>7684</v>
      </c>
      <c r="N20" s="25">
        <f t="shared" si="9"/>
        <v>5071</v>
      </c>
      <c r="O20" s="272">
        <f t="shared" si="10"/>
        <v>-0.16567912488605285</v>
      </c>
      <c r="P20" s="25">
        <f t="shared" si="11"/>
        <v>438.8</v>
      </c>
      <c r="Q20" s="25">
        <f t="shared" si="11"/>
        <v>366.1</v>
      </c>
      <c r="R20" s="25">
        <f t="shared" si="12"/>
        <v>191</v>
      </c>
      <c r="S20" s="25">
        <f t="shared" si="13"/>
        <v>169</v>
      </c>
      <c r="T20" s="171" t="s">
        <v>57</v>
      </c>
      <c r="U20" s="57">
        <f t="shared" si="14"/>
        <v>0.18727300629188193</v>
      </c>
      <c r="X20" s="201" t="s">
        <v>91</v>
      </c>
      <c r="Y20" s="476">
        <v>104</v>
      </c>
      <c r="Z20" s="476">
        <v>101</v>
      </c>
      <c r="AA20" s="202">
        <v>-2.8846153846153846</v>
      </c>
      <c r="AB20" s="381">
        <v>30.7</v>
      </c>
      <c r="AC20" s="381">
        <v>49.4</v>
      </c>
      <c r="AD20" s="202">
        <v>60.912052117263848</v>
      </c>
      <c r="AE20" s="476">
        <v>843</v>
      </c>
      <c r="AF20" s="476">
        <v>1238</v>
      </c>
      <c r="AG20" s="202">
        <v>46.856465005931199</v>
      </c>
    </row>
    <row r="21" spans="1:33" ht="23.25" customHeight="1">
      <c r="A21" s="220" t="s">
        <v>93</v>
      </c>
      <c r="B21" s="252">
        <f>SUM(B3:B20)</f>
        <v>1217</v>
      </c>
      <c r="C21" s="252">
        <f>SUM(C3:C20)</f>
        <v>1106</v>
      </c>
      <c r="D21" s="262">
        <f>C21/B21-1</f>
        <v>-9.1207888249794533E-2</v>
      </c>
      <c r="E21" s="252">
        <f>SUM(E3:E20)</f>
        <v>1609.8000000000002</v>
      </c>
      <c r="F21" s="252">
        <f>SUM(F3:F20)</f>
        <v>1954.9</v>
      </c>
      <c r="G21" s="262">
        <f>F21/E21-1</f>
        <v>0.21437445645421782</v>
      </c>
      <c r="H21" s="252">
        <f>SUM(H3:H20)</f>
        <v>30818</v>
      </c>
      <c r="I21" s="252">
        <f>SUM(I3:I20)</f>
        <v>25534</v>
      </c>
      <c r="J21" s="262">
        <f>I21/H21-1</f>
        <v>-0.17145823869167365</v>
      </c>
      <c r="M21" s="155">
        <f>H21</f>
        <v>30818</v>
      </c>
      <c r="N21" s="155">
        <f>I21</f>
        <v>25534</v>
      </c>
      <c r="O21" s="274">
        <f>Q21/P21-1</f>
        <v>0.21437445645421782</v>
      </c>
      <c r="P21" s="156">
        <f>E21</f>
        <v>1609.8000000000002</v>
      </c>
      <c r="Q21" s="156">
        <f>F21</f>
        <v>1954.9</v>
      </c>
      <c r="R21" s="16">
        <f t="shared" si="12"/>
        <v>1217</v>
      </c>
      <c r="S21" s="16">
        <f>C21</f>
        <v>1106</v>
      </c>
      <c r="T21" s="173" t="s">
        <v>39</v>
      </c>
      <c r="X21" s="201" t="s">
        <v>92</v>
      </c>
      <c r="Y21" s="476">
        <v>191</v>
      </c>
      <c r="Z21" s="476">
        <v>169</v>
      </c>
      <c r="AA21" s="202">
        <v>-11.518324607329843</v>
      </c>
      <c r="AB21" s="381">
        <v>438.8</v>
      </c>
      <c r="AC21" s="381">
        <v>366.1</v>
      </c>
      <c r="AD21" s="202">
        <v>-16.567912488605284</v>
      </c>
      <c r="AE21" s="476">
        <v>7684</v>
      </c>
      <c r="AF21" s="476">
        <v>5071</v>
      </c>
      <c r="AG21" s="202">
        <v>-34.00572618427902</v>
      </c>
    </row>
    <row r="22" spans="1:33" ht="18">
      <c r="A22" s="162" t="s">
        <v>94</v>
      </c>
      <c r="B22" s="253">
        <f>Y23</f>
        <v>0.29499999999999998</v>
      </c>
      <c r="C22" s="253">
        <f>Z23</f>
        <v>0.28192709660973747</v>
      </c>
      <c r="D22" s="254" t="s">
        <v>0</v>
      </c>
      <c r="E22" s="253">
        <f>AB23</f>
        <v>0.443</v>
      </c>
      <c r="F22" s="253">
        <f>AC23</f>
        <v>0.56304723502304155</v>
      </c>
      <c r="G22" s="254" t="s">
        <v>0</v>
      </c>
      <c r="H22" s="253">
        <f>AE23</f>
        <v>0.38800000000000001</v>
      </c>
      <c r="I22" s="253">
        <f>AF23</f>
        <v>0.33390435589962209</v>
      </c>
      <c r="J22" s="254" t="s">
        <v>0</v>
      </c>
      <c r="M22" s="174">
        <f>H22</f>
        <v>0.38800000000000001</v>
      </c>
      <c r="N22" s="174">
        <f>I22</f>
        <v>0.33390435589962209</v>
      </c>
      <c r="O22" s="274"/>
      <c r="P22" s="174">
        <f>E22</f>
        <v>0.443</v>
      </c>
      <c r="Q22" s="174">
        <f>F22</f>
        <v>0.56304723502304155</v>
      </c>
      <c r="R22" s="174">
        <f t="shared" si="12"/>
        <v>0.29499999999999998</v>
      </c>
      <c r="S22" s="174">
        <f>C22</f>
        <v>0.28192709660973747</v>
      </c>
      <c r="T22" s="175" t="s">
        <v>58</v>
      </c>
      <c r="X22" s="205" t="s">
        <v>93</v>
      </c>
      <c r="Y22" s="206">
        <v>1217</v>
      </c>
      <c r="Z22" s="206">
        <v>1106</v>
      </c>
      <c r="AA22" s="207">
        <v>-9.1207888249794582</v>
      </c>
      <c r="AB22" s="208">
        <v>1609.8</v>
      </c>
      <c r="AC22" s="208">
        <v>1954.9</v>
      </c>
      <c r="AD22" s="208">
        <v>21.437445645421782</v>
      </c>
      <c r="AE22" s="209">
        <v>30818</v>
      </c>
      <c r="AF22" s="209">
        <v>25534</v>
      </c>
      <c r="AG22" s="208">
        <v>-17.145823869167369</v>
      </c>
    </row>
    <row r="23" spans="1:33">
      <c r="X23" s="210" t="s">
        <v>94</v>
      </c>
      <c r="Y23" s="211">
        <v>0.29499999999999998</v>
      </c>
      <c r="Z23" s="211">
        <v>0.28192709660973747</v>
      </c>
      <c r="AA23" s="212" t="s">
        <v>0</v>
      </c>
      <c r="AB23" s="211">
        <v>0.443</v>
      </c>
      <c r="AC23" s="211">
        <v>0.56304723502304155</v>
      </c>
      <c r="AD23" s="212" t="s">
        <v>0</v>
      </c>
      <c r="AE23" s="211">
        <v>0.38800000000000001</v>
      </c>
      <c r="AF23" s="213">
        <v>0.33390435589962209</v>
      </c>
      <c r="AG23" s="212" t="s">
        <v>0</v>
      </c>
    </row>
    <row r="24" spans="1:33">
      <c r="O24" s="484">
        <f>Q15/Q21</f>
        <v>0.29873650826129211</v>
      </c>
      <c r="P24" s="485">
        <f>37+18</f>
        <v>55</v>
      </c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</row>
    <row r="25" spans="1:33">
      <c r="O25" s="485">
        <v>18</v>
      </c>
      <c r="P25" s="485"/>
      <c r="X25" s="215" t="s">
        <v>225</v>
      </c>
      <c r="Y25" s="216"/>
      <c r="Z25" s="216"/>
      <c r="AA25" s="216"/>
      <c r="AB25" s="216"/>
      <c r="AC25" s="216"/>
      <c r="AD25" s="216"/>
      <c r="AE25" s="216"/>
      <c r="AF25" s="216"/>
      <c r="AG25" s="216"/>
    </row>
    <row r="26" spans="1:33">
      <c r="O26" s="486"/>
      <c r="P26" s="485"/>
      <c r="X26" s="215" t="s">
        <v>226</v>
      </c>
      <c r="Y26" s="216"/>
      <c r="Z26" s="216"/>
      <c r="AA26" s="216"/>
      <c r="AB26" s="216"/>
      <c r="AC26" s="216"/>
      <c r="AD26" s="216"/>
      <c r="AE26" s="216"/>
      <c r="AF26" s="216"/>
      <c r="AG26" s="216"/>
    </row>
    <row r="27" spans="1:33" ht="18.75" customHeight="1">
      <c r="T27" s="485">
        <v>1</v>
      </c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</row>
    <row r="28" spans="1:33">
      <c r="D28" s="485"/>
      <c r="E28" s="487">
        <v>2012</v>
      </c>
      <c r="F28" s="487">
        <v>2013</v>
      </c>
      <c r="X28" s="218" t="s">
        <v>227</v>
      </c>
      <c r="Y28" s="218"/>
      <c r="Z28" s="218"/>
      <c r="AA28" s="218"/>
      <c r="AB28" s="219"/>
      <c r="AC28" s="219"/>
      <c r="AD28" s="219"/>
      <c r="AE28" s="219"/>
      <c r="AF28" s="219"/>
      <c r="AG28" s="219"/>
    </row>
    <row r="29" spans="1:33">
      <c r="D29" s="485" t="s">
        <v>212</v>
      </c>
      <c r="E29" s="488">
        <f>E21</f>
        <v>1609.8000000000002</v>
      </c>
      <c r="F29" s="488">
        <f>F21</f>
        <v>1954.9</v>
      </c>
    </row>
    <row r="31" spans="1:33" ht="15" customHeight="1"/>
    <row r="40" spans="4:5">
      <c r="D40" s="57"/>
      <c r="E40" s="57"/>
    </row>
    <row r="41" spans="4:5">
      <c r="D41" s="57"/>
      <c r="E41" s="57"/>
    </row>
  </sheetData>
  <mergeCells count="6">
    <mergeCell ref="B1:D1"/>
    <mergeCell ref="R1:S1"/>
    <mergeCell ref="M1:N1"/>
    <mergeCell ref="E1:G1"/>
    <mergeCell ref="O1:Q1"/>
    <mergeCell ref="H1:J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3:J23"/>
  <sheetViews>
    <sheetView zoomScale="70" zoomScaleNormal="70" workbookViewId="0">
      <selection activeCell="G33" sqref="G33"/>
    </sheetView>
  </sheetViews>
  <sheetFormatPr baseColWidth="10" defaultRowHeight="14.4"/>
  <cols>
    <col min="1" max="1" width="47.5546875" customWidth="1"/>
    <col min="2" max="4" width="18.44140625" customWidth="1"/>
    <col min="6" max="6" width="25.5546875" customWidth="1"/>
    <col min="7" max="8" width="16.5546875" customWidth="1"/>
    <col min="9" max="9" width="40.109375" customWidth="1"/>
  </cols>
  <sheetData>
    <row r="3" spans="1:9" ht="21" customHeight="1">
      <c r="A3" s="586" t="s">
        <v>119</v>
      </c>
      <c r="B3" s="586"/>
      <c r="C3" s="586"/>
      <c r="D3" s="586"/>
      <c r="F3" s="588" t="s">
        <v>105</v>
      </c>
      <c r="G3" s="588"/>
      <c r="H3" s="588"/>
      <c r="I3" s="588"/>
    </row>
    <row r="4" spans="1:9" ht="15" thickBot="1">
      <c r="A4" s="587"/>
      <c r="B4" s="587"/>
      <c r="C4" s="587"/>
      <c r="D4" s="587"/>
      <c r="F4" s="589"/>
      <c r="G4" s="589"/>
      <c r="H4" s="589"/>
      <c r="I4" s="589"/>
    </row>
    <row r="5" spans="1:9" ht="21.6" thickTop="1">
      <c r="A5" s="27"/>
      <c r="B5" s="28">
        <v>2012</v>
      </c>
      <c r="C5" s="28">
        <v>2013</v>
      </c>
      <c r="D5" s="47" t="s">
        <v>116</v>
      </c>
      <c r="F5" s="39" t="s">
        <v>71</v>
      </c>
      <c r="G5" s="38" t="s">
        <v>67</v>
      </c>
      <c r="H5" s="38" t="s">
        <v>68</v>
      </c>
      <c r="I5" s="39"/>
    </row>
    <row r="6" spans="1:9" ht="18">
      <c r="A6" s="29" t="s">
        <v>95</v>
      </c>
      <c r="B6" s="30"/>
      <c r="C6" s="30"/>
      <c r="D6" s="299" t="s">
        <v>132</v>
      </c>
      <c r="F6" s="298" t="s">
        <v>132</v>
      </c>
      <c r="G6" s="40"/>
      <c r="H6" s="40"/>
      <c r="I6" s="40" t="s">
        <v>106</v>
      </c>
    </row>
    <row r="7" spans="1:9" ht="16.8">
      <c r="A7" s="379" t="s">
        <v>96</v>
      </c>
      <c r="B7" s="293">
        <v>485</v>
      </c>
      <c r="C7" s="293">
        <v>450</v>
      </c>
      <c r="D7" s="445">
        <f>C7/B7-1</f>
        <v>-7.2164948453608213E-2</v>
      </c>
      <c r="E7" s="297"/>
      <c r="F7" s="149">
        <f>D7</f>
        <v>-7.2164948453608213E-2</v>
      </c>
      <c r="G7" s="308">
        <f>C7</f>
        <v>450</v>
      </c>
      <c r="H7" s="308">
        <f>B7</f>
        <v>485</v>
      </c>
      <c r="I7" s="380" t="s">
        <v>107</v>
      </c>
    </row>
    <row r="8" spans="1:9" ht="16.8">
      <c r="A8" s="31" t="s">
        <v>97</v>
      </c>
      <c r="B8" s="293">
        <v>355</v>
      </c>
      <c r="C8" s="293">
        <v>385</v>
      </c>
      <c r="D8" s="48">
        <f t="shared" ref="D8:D11" si="0">C8/B8-1</f>
        <v>8.4507042253521236E-2</v>
      </c>
      <c r="F8" s="49">
        <f>D8</f>
        <v>8.4507042253521236E-2</v>
      </c>
      <c r="G8" s="308">
        <f>C8</f>
        <v>385</v>
      </c>
      <c r="H8" s="308">
        <f>B8</f>
        <v>355</v>
      </c>
      <c r="I8" s="41" t="s">
        <v>108</v>
      </c>
    </row>
    <row r="9" spans="1:9" ht="16.8">
      <c r="A9" s="31" t="s">
        <v>98</v>
      </c>
      <c r="B9" s="302">
        <v>580.87</v>
      </c>
      <c r="C9" s="302">
        <v>707.22699999999998</v>
      </c>
      <c r="D9" s="48">
        <f t="shared" si="0"/>
        <v>0.21753060065074803</v>
      </c>
      <c r="F9" s="49">
        <f>D9</f>
        <v>0.21753060065074803</v>
      </c>
      <c r="G9" s="482">
        <f>C9</f>
        <v>707.22699999999998</v>
      </c>
      <c r="H9" s="482">
        <f>B9</f>
        <v>580.87</v>
      </c>
      <c r="I9" s="41" t="s">
        <v>109</v>
      </c>
    </row>
    <row r="10" spans="1:9" ht="16.8">
      <c r="A10" s="31" t="s">
        <v>99</v>
      </c>
      <c r="B10" s="302">
        <v>80.622</v>
      </c>
      <c r="C10" s="302">
        <v>98.3</v>
      </c>
      <c r="D10" s="444">
        <f t="shared" si="0"/>
        <v>0.21927017439408591</v>
      </c>
      <c r="E10" s="297"/>
      <c r="F10" s="49">
        <f>D10</f>
        <v>0.21927017439408591</v>
      </c>
      <c r="G10" s="482">
        <f>C10</f>
        <v>98.3</v>
      </c>
      <c r="H10" s="482">
        <f>B10</f>
        <v>80.622</v>
      </c>
      <c r="I10" s="41" t="s">
        <v>110</v>
      </c>
    </row>
    <row r="11" spans="1:9" ht="16.8">
      <c r="A11" s="31" t="s">
        <v>117</v>
      </c>
      <c r="B11" s="293">
        <v>33.299999999999997</v>
      </c>
      <c r="C11" s="293">
        <v>42.9</v>
      </c>
      <c r="D11" s="48">
        <f t="shared" si="0"/>
        <v>0.28828828828828845</v>
      </c>
      <c r="E11" s="46"/>
      <c r="F11" s="49">
        <f>D11</f>
        <v>0.28828828828828845</v>
      </c>
      <c r="G11" s="482">
        <f>C11</f>
        <v>42.9</v>
      </c>
      <c r="H11" s="482">
        <f>B11</f>
        <v>33.299999999999997</v>
      </c>
      <c r="I11" s="41" t="s">
        <v>118</v>
      </c>
    </row>
    <row r="12" spans="1:9" ht="16.8">
      <c r="A12" s="32"/>
      <c r="B12" s="178"/>
      <c r="C12" s="178"/>
      <c r="D12" s="33"/>
      <c r="E12" s="46"/>
      <c r="F12" s="33"/>
      <c r="G12" s="309"/>
      <c r="H12" s="309"/>
      <c r="I12" s="42"/>
    </row>
    <row r="13" spans="1:9" ht="33.6">
      <c r="A13" s="292" t="s">
        <v>100</v>
      </c>
      <c r="B13" s="34"/>
      <c r="C13" s="34"/>
      <c r="D13" s="35"/>
      <c r="E13" s="46"/>
      <c r="F13" s="35"/>
      <c r="G13" s="310"/>
      <c r="H13" s="310"/>
      <c r="I13" s="40" t="s">
        <v>111</v>
      </c>
    </row>
    <row r="14" spans="1:9" ht="16.8">
      <c r="A14" s="31" t="s">
        <v>101</v>
      </c>
      <c r="B14" s="293">
        <v>719</v>
      </c>
      <c r="C14" s="293">
        <v>723</v>
      </c>
      <c r="D14" s="48">
        <f t="shared" ref="D14:D17" si="1">C14/B14-1</f>
        <v>5.5632823365785455E-3</v>
      </c>
      <c r="E14" s="46"/>
      <c r="F14" s="49">
        <f>D14</f>
        <v>5.5632823365785455E-3</v>
      </c>
      <c r="G14" s="308">
        <f>C14</f>
        <v>723</v>
      </c>
      <c r="H14" s="308">
        <f>B14</f>
        <v>719</v>
      </c>
      <c r="I14" s="41" t="s">
        <v>108</v>
      </c>
    </row>
    <row r="15" spans="1:9" ht="16.8">
      <c r="A15" s="31" t="s">
        <v>98</v>
      </c>
      <c r="B15" s="302">
        <v>36.442</v>
      </c>
      <c r="C15" s="302">
        <v>37.927999999999997</v>
      </c>
      <c r="D15" s="48">
        <f t="shared" si="1"/>
        <v>4.0777125294989114E-2</v>
      </c>
      <c r="E15" s="46"/>
      <c r="F15" s="49">
        <f>D15</f>
        <v>4.0777125294989114E-2</v>
      </c>
      <c r="G15" s="482">
        <f>C15</f>
        <v>37.927999999999997</v>
      </c>
      <c r="H15" s="482">
        <f>B15</f>
        <v>36.442</v>
      </c>
      <c r="I15" s="41" t="s">
        <v>109</v>
      </c>
    </row>
    <row r="16" spans="1:9" ht="16.8">
      <c r="A16" s="379" t="s">
        <v>99</v>
      </c>
      <c r="B16" s="302">
        <v>15.598000000000001</v>
      </c>
      <c r="C16" s="302">
        <v>14.958</v>
      </c>
      <c r="D16" s="148">
        <f t="shared" si="1"/>
        <v>-4.1030901397615116E-2</v>
      </c>
      <c r="E16" s="296"/>
      <c r="F16" s="149">
        <f>D16</f>
        <v>-4.1030901397615116E-2</v>
      </c>
      <c r="G16" s="482">
        <f>C16</f>
        <v>14.958</v>
      </c>
      <c r="H16" s="482">
        <f>B16</f>
        <v>15.598000000000001</v>
      </c>
      <c r="I16" s="380" t="s">
        <v>110</v>
      </c>
    </row>
    <row r="17" spans="1:10" ht="16.8">
      <c r="A17" s="31" t="s">
        <v>117</v>
      </c>
      <c r="B17" s="474">
        <v>6.4</v>
      </c>
      <c r="C17" s="302">
        <v>6.8</v>
      </c>
      <c r="D17" s="48">
        <f t="shared" si="1"/>
        <v>6.25E-2</v>
      </c>
      <c r="E17" s="296"/>
      <c r="F17" s="49">
        <f>D17</f>
        <v>6.25E-2</v>
      </c>
      <c r="G17" s="482">
        <f>C17</f>
        <v>6.8</v>
      </c>
      <c r="H17" s="482">
        <f>B17</f>
        <v>6.4</v>
      </c>
      <c r="I17" s="41" t="s">
        <v>118</v>
      </c>
      <c r="J17">
        <v>1</v>
      </c>
    </row>
    <row r="18" spans="1:10" ht="16.8">
      <c r="A18" s="32"/>
      <c r="B18" s="33"/>
      <c r="C18" s="33"/>
      <c r="D18" s="33"/>
      <c r="E18" s="46"/>
      <c r="F18" s="33"/>
      <c r="G18" s="309"/>
      <c r="H18" s="309"/>
      <c r="I18" s="43"/>
    </row>
    <row r="19" spans="1:10" ht="18">
      <c r="A19" s="36" t="s">
        <v>102</v>
      </c>
      <c r="B19" s="34"/>
      <c r="C19" s="34"/>
      <c r="D19" s="35"/>
      <c r="E19" s="46"/>
      <c r="F19" s="35"/>
      <c r="G19" s="310"/>
      <c r="H19" s="310"/>
      <c r="I19" s="40" t="s">
        <v>112</v>
      </c>
    </row>
    <row r="20" spans="1:10" ht="16.8">
      <c r="A20" s="37" t="s">
        <v>103</v>
      </c>
      <c r="B20" s="294">
        <v>19</v>
      </c>
      <c r="C20" s="294">
        <v>35</v>
      </c>
      <c r="D20" s="48">
        <f t="shared" ref="D20:D22" si="2">C20/B20-1</f>
        <v>0.84210526315789469</v>
      </c>
      <c r="E20" s="46"/>
      <c r="F20" s="49">
        <f>D20</f>
        <v>0.84210526315789469</v>
      </c>
      <c r="G20" s="308">
        <f>C20</f>
        <v>35</v>
      </c>
      <c r="H20" s="308">
        <f>B20</f>
        <v>19</v>
      </c>
      <c r="I20" s="41" t="s">
        <v>113</v>
      </c>
    </row>
    <row r="21" spans="1:10" ht="16.8">
      <c r="A21" s="37" t="s">
        <v>101</v>
      </c>
      <c r="B21" s="294">
        <v>7</v>
      </c>
      <c r="C21" s="295">
        <v>16</v>
      </c>
      <c r="D21" s="48">
        <f t="shared" si="2"/>
        <v>1.2857142857142856</v>
      </c>
      <c r="E21" s="46"/>
      <c r="F21" s="49">
        <f>D21</f>
        <v>1.2857142857142856</v>
      </c>
      <c r="G21" s="308">
        <f>C21</f>
        <v>16</v>
      </c>
      <c r="H21" s="308">
        <f>B21</f>
        <v>7</v>
      </c>
      <c r="I21" s="41" t="s">
        <v>108</v>
      </c>
    </row>
    <row r="22" spans="1:10" ht="16.8">
      <c r="A22" s="31" t="s">
        <v>104</v>
      </c>
      <c r="B22" s="294">
        <v>1.2</v>
      </c>
      <c r="C22" s="294">
        <v>2.8</v>
      </c>
      <c r="D22" s="48">
        <f t="shared" si="2"/>
        <v>1.3333333333333335</v>
      </c>
      <c r="E22" s="46"/>
      <c r="F22" s="49">
        <f>D22</f>
        <v>1.3333333333333335</v>
      </c>
      <c r="G22" s="482">
        <f>C22</f>
        <v>2.8</v>
      </c>
      <c r="H22" s="482">
        <f>B22</f>
        <v>1.2</v>
      </c>
      <c r="I22" s="41" t="s">
        <v>114</v>
      </c>
    </row>
    <row r="23" spans="1:10" ht="16.8">
      <c r="A23" s="32"/>
      <c r="B23" s="33"/>
      <c r="C23" s="33"/>
      <c r="D23" s="33"/>
      <c r="F23" s="44"/>
      <c r="G23" s="44"/>
      <c r="H23" s="44"/>
      <c r="I23" s="43"/>
    </row>
  </sheetData>
  <mergeCells count="2">
    <mergeCell ref="A3:D4"/>
    <mergeCell ref="F3:I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B5:L33"/>
  <sheetViews>
    <sheetView zoomScale="80" zoomScaleNormal="80" workbookViewId="0">
      <selection activeCell="D23" sqref="D23"/>
    </sheetView>
  </sheetViews>
  <sheetFormatPr baseColWidth="10" defaultRowHeight="14.4"/>
  <cols>
    <col min="2" max="2" width="46.44140625" customWidth="1"/>
    <col min="3" max="3" width="16.88671875" customWidth="1"/>
    <col min="4" max="4" width="18.44140625" customWidth="1"/>
    <col min="5" max="5" width="16.5546875" customWidth="1"/>
    <col min="12" max="12" width="16.44140625" customWidth="1"/>
    <col min="15" max="15" width="18.88671875" customWidth="1"/>
  </cols>
  <sheetData>
    <row r="5" spans="2:12" ht="24.6">
      <c r="B5" s="590" t="s">
        <v>177</v>
      </c>
      <c r="C5" s="590"/>
      <c r="D5" s="590"/>
      <c r="E5" s="590"/>
      <c r="F5" s="590"/>
      <c r="G5" s="590"/>
      <c r="H5" s="590"/>
      <c r="I5" s="590"/>
      <c r="J5" s="590"/>
      <c r="K5" s="590"/>
      <c r="L5" s="110"/>
    </row>
    <row r="6" spans="2:12" ht="1.5" customHeight="1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0"/>
    </row>
    <row r="7" spans="2:12" ht="15" thickBot="1"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2:12" ht="21" thickBot="1">
      <c r="B8" s="112"/>
      <c r="C8" s="112">
        <v>2004</v>
      </c>
      <c r="D8" s="112">
        <v>2005</v>
      </c>
      <c r="E8" s="112">
        <v>2006</v>
      </c>
      <c r="F8" s="112">
        <v>2007</v>
      </c>
      <c r="G8" s="112">
        <v>2008</v>
      </c>
      <c r="H8" s="113">
        <v>2009</v>
      </c>
      <c r="I8" s="113">
        <v>2010</v>
      </c>
      <c r="J8" s="113">
        <v>2011</v>
      </c>
      <c r="K8" s="113">
        <v>2012</v>
      </c>
      <c r="L8" s="526">
        <v>2013</v>
      </c>
    </row>
    <row r="9" spans="2:12" ht="45.75" customHeight="1" thickBot="1">
      <c r="B9" s="114" t="s">
        <v>178</v>
      </c>
      <c r="C9" s="115">
        <v>342</v>
      </c>
      <c r="D9" s="115">
        <v>518</v>
      </c>
      <c r="E9" s="115">
        <v>931</v>
      </c>
      <c r="F9" s="115">
        <v>1187</v>
      </c>
      <c r="G9" s="115">
        <v>1912</v>
      </c>
      <c r="H9" s="115">
        <v>2064</v>
      </c>
      <c r="I9" s="115">
        <v>2712</v>
      </c>
      <c r="J9" s="115">
        <v>1763</v>
      </c>
      <c r="K9" s="115">
        <v>1792</v>
      </c>
      <c r="L9" s="115">
        <v>1723</v>
      </c>
    </row>
    <row r="10" spans="2:12" ht="21.6" thickBot="1">
      <c r="B10" s="112" t="s">
        <v>179</v>
      </c>
      <c r="C10" s="116">
        <v>300</v>
      </c>
      <c r="D10" s="116">
        <v>402</v>
      </c>
      <c r="E10" s="116">
        <v>605</v>
      </c>
      <c r="F10" s="116">
        <v>833</v>
      </c>
      <c r="G10" s="116">
        <v>1373</v>
      </c>
      <c r="H10" s="116">
        <v>1586</v>
      </c>
      <c r="I10" s="116">
        <v>1622</v>
      </c>
      <c r="J10" s="116">
        <v>825</v>
      </c>
      <c r="K10" s="116">
        <v>981</v>
      </c>
      <c r="L10" s="116">
        <v>933</v>
      </c>
    </row>
    <row r="11" spans="2:12" ht="29.25" customHeight="1" thickBot="1">
      <c r="B11" s="117" t="s">
        <v>180</v>
      </c>
      <c r="C11" s="115" t="s">
        <v>0</v>
      </c>
      <c r="D11" s="115">
        <v>34</v>
      </c>
      <c r="E11" s="115">
        <v>44</v>
      </c>
      <c r="F11" s="115">
        <v>103</v>
      </c>
      <c r="G11" s="115">
        <v>157</v>
      </c>
      <c r="H11" s="115">
        <v>95</v>
      </c>
      <c r="I11" s="115" t="s">
        <v>0</v>
      </c>
      <c r="J11" s="115" t="s">
        <v>0</v>
      </c>
      <c r="K11" s="115" t="s">
        <v>0</v>
      </c>
      <c r="L11" s="115" t="s">
        <v>0</v>
      </c>
    </row>
    <row r="12" spans="2:12" ht="21.6" thickBot="1">
      <c r="B12" s="112" t="s">
        <v>181</v>
      </c>
      <c r="C12" s="116">
        <v>6</v>
      </c>
      <c r="D12" s="116">
        <v>16</v>
      </c>
      <c r="E12" s="116">
        <v>21</v>
      </c>
      <c r="F12" s="116">
        <v>27</v>
      </c>
      <c r="G12" s="116">
        <v>40</v>
      </c>
      <c r="H12" s="116">
        <v>54</v>
      </c>
      <c r="I12" s="116">
        <v>81</v>
      </c>
      <c r="J12" s="116">
        <v>78</v>
      </c>
      <c r="K12" s="116">
        <v>95</v>
      </c>
      <c r="L12" s="116">
        <v>86</v>
      </c>
    </row>
    <row r="13" spans="2:12" ht="9.75" customHeight="1" thickBot="1">
      <c r="B13" s="118"/>
      <c r="C13" s="119"/>
      <c r="D13" s="119"/>
      <c r="E13" s="119"/>
      <c r="F13" s="119"/>
      <c r="G13" s="119"/>
      <c r="H13" s="119"/>
      <c r="I13" s="119"/>
      <c r="J13" s="119"/>
      <c r="K13" s="119"/>
      <c r="L13" s="120"/>
    </row>
    <row r="14" spans="2:12" ht="21.6" thickBot="1">
      <c r="B14" s="117" t="s">
        <v>182</v>
      </c>
      <c r="C14" s="115">
        <v>34</v>
      </c>
      <c r="D14" s="115">
        <v>61</v>
      </c>
      <c r="E14" s="115">
        <v>82</v>
      </c>
      <c r="F14" s="115">
        <v>106</v>
      </c>
      <c r="G14" s="115">
        <v>160</v>
      </c>
      <c r="H14" s="115">
        <v>194</v>
      </c>
      <c r="I14" s="115">
        <v>202</v>
      </c>
      <c r="J14" s="115">
        <v>192</v>
      </c>
      <c r="K14" s="115">
        <v>179</v>
      </c>
      <c r="L14" s="115">
        <v>183</v>
      </c>
    </row>
    <row r="22" ht="21" customHeight="1"/>
    <row r="23" ht="39" customHeight="1"/>
    <row r="24" ht="41.25" customHeight="1"/>
    <row r="33" spans="9:9">
      <c r="I33" t="s">
        <v>221</v>
      </c>
    </row>
  </sheetData>
  <mergeCells count="1">
    <mergeCell ref="B5:K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O23" sqref="O23"/>
    </sheetView>
  </sheetViews>
  <sheetFormatPr baseColWidth="10" defaultRowHeight="14.4"/>
  <cols>
    <col min="1" max="1" width="52.44140625" customWidth="1"/>
    <col min="2" max="2" width="25.44140625" customWidth="1"/>
    <col min="3" max="3" width="26.44140625" customWidth="1"/>
    <col min="4" max="4" width="0" hidden="1" customWidth="1"/>
    <col min="5" max="6" width="16.109375" hidden="1" customWidth="1"/>
    <col min="7" max="7" width="13.5546875" hidden="1" customWidth="1"/>
    <col min="8" max="9" width="11.44140625" hidden="1" customWidth="1"/>
    <col min="10" max="10" width="17.5546875" hidden="1" customWidth="1"/>
    <col min="11" max="11" width="11.109375" hidden="1" customWidth="1"/>
    <col min="12" max="12" width="11.5546875" hidden="1" customWidth="1"/>
    <col min="13" max="13" width="10.88671875" hidden="1" customWidth="1"/>
  </cols>
  <sheetData>
    <row r="1" spans="1:13" ht="15" thickBot="1">
      <c r="H1" s="142" t="s">
        <v>198</v>
      </c>
      <c r="M1" s="142" t="s">
        <v>199</v>
      </c>
    </row>
    <row r="2" spans="1:13" ht="51" customHeight="1" thickBot="1">
      <c r="A2" s="135" t="s">
        <v>206</v>
      </c>
      <c r="B2" s="125">
        <v>2013</v>
      </c>
      <c r="C2" s="125" t="s">
        <v>295</v>
      </c>
      <c r="E2" s="137" t="s">
        <v>194</v>
      </c>
      <c r="F2" s="230" t="s">
        <v>195</v>
      </c>
      <c r="G2" s="138" t="s">
        <v>197</v>
      </c>
    </row>
    <row r="3" spans="1:13" ht="30" customHeight="1" thickBot="1">
      <c r="A3" s="136" t="s">
        <v>184</v>
      </c>
      <c r="B3" s="478">
        <v>136</v>
      </c>
      <c r="C3" s="479">
        <v>2038</v>
      </c>
      <c r="E3" s="139" t="s">
        <v>184</v>
      </c>
      <c r="F3" s="231">
        <v>1872</v>
      </c>
      <c r="G3" s="140">
        <v>1951</v>
      </c>
    </row>
    <row r="4" spans="1:13" ht="30" customHeight="1" thickBot="1">
      <c r="A4" s="136" t="s">
        <v>185</v>
      </c>
      <c r="B4" s="478">
        <v>590</v>
      </c>
      <c r="C4" s="479">
        <v>3954</v>
      </c>
      <c r="E4" s="139" t="s">
        <v>185</v>
      </c>
      <c r="F4" s="231">
        <v>3173</v>
      </c>
      <c r="G4" s="140">
        <v>3438</v>
      </c>
    </row>
    <row r="5" spans="1:13" ht="30" customHeight="1" thickBot="1">
      <c r="A5" s="136" t="s">
        <v>186</v>
      </c>
      <c r="B5" s="478">
        <v>75</v>
      </c>
      <c r="C5" s="479">
        <v>486</v>
      </c>
      <c r="E5" s="139" t="s">
        <v>186</v>
      </c>
      <c r="F5" s="231">
        <v>384</v>
      </c>
      <c r="G5" s="140">
        <v>431</v>
      </c>
    </row>
    <row r="6" spans="1:13" ht="30" customHeight="1" thickBot="1">
      <c r="A6" s="136" t="s">
        <v>187</v>
      </c>
      <c r="B6" s="478">
        <v>312</v>
      </c>
      <c r="C6" s="479">
        <v>3513</v>
      </c>
      <c r="E6" s="139" t="s">
        <v>187</v>
      </c>
      <c r="F6" s="231">
        <v>2950</v>
      </c>
      <c r="G6" s="140">
        <v>3133</v>
      </c>
    </row>
    <row r="7" spans="1:13" ht="30" customHeight="1" thickBot="1">
      <c r="A7" s="136" t="s">
        <v>188</v>
      </c>
      <c r="B7" s="478">
        <v>2200</v>
      </c>
      <c r="C7" s="479">
        <v>19046</v>
      </c>
      <c r="E7" s="139" t="s">
        <v>188</v>
      </c>
      <c r="F7" s="231">
        <v>15893</v>
      </c>
      <c r="G7" s="140">
        <v>16675</v>
      </c>
    </row>
    <row r="8" spans="1:13" ht="41.25" customHeight="1" thickBot="1">
      <c r="A8" s="136" t="s">
        <v>176</v>
      </c>
      <c r="B8" s="478">
        <v>30</v>
      </c>
      <c r="C8" s="480">
        <v>289.95159000000001</v>
      </c>
      <c r="E8" s="139" t="s">
        <v>196</v>
      </c>
      <c r="F8" s="232">
        <v>244080643</v>
      </c>
      <c r="G8" s="143">
        <v>260605829</v>
      </c>
    </row>
    <row r="9" spans="1:13" ht="41.25" hidden="1" customHeight="1">
      <c r="A9" s="233"/>
      <c r="B9" s="234"/>
    </row>
    <row r="10" spans="1:13" ht="16.2" hidden="1" thickBot="1">
      <c r="F10" s="141"/>
      <c r="G10" s="141"/>
    </row>
    <row r="11" spans="1:13" ht="20.25" hidden="1" customHeight="1" thickBot="1">
      <c r="A11" s="137" t="s">
        <v>194</v>
      </c>
      <c r="B11" s="138" t="s">
        <v>229</v>
      </c>
      <c r="E11" s="137" t="s">
        <v>194</v>
      </c>
      <c r="F11" s="138" t="s">
        <v>205</v>
      </c>
      <c r="G11" s="227" t="s">
        <v>200</v>
      </c>
      <c r="H11" s="228">
        <v>41426</v>
      </c>
      <c r="I11" s="229" t="s">
        <v>230</v>
      </c>
      <c r="J11" s="227" t="s">
        <v>231</v>
      </c>
      <c r="K11" t="s">
        <v>232</v>
      </c>
    </row>
    <row r="12" spans="1:13" ht="20.25" hidden="1" customHeight="1" thickBot="1">
      <c r="A12" s="139" t="s">
        <v>184</v>
      </c>
      <c r="B12" s="140">
        <v>1968</v>
      </c>
      <c r="E12" s="139" t="s">
        <v>184</v>
      </c>
      <c r="F12" s="140">
        <v>1960</v>
      </c>
      <c r="G12" s="224">
        <f t="shared" ref="G12:G17" si="0">F12-F3</f>
        <v>88</v>
      </c>
      <c r="H12" s="225">
        <v>9</v>
      </c>
      <c r="I12" s="225">
        <f>B12-F12</f>
        <v>8</v>
      </c>
      <c r="J12" s="224">
        <f>I12+G12</f>
        <v>96</v>
      </c>
      <c r="K12">
        <f t="shared" ref="K12:K17" si="1">B12-F3</f>
        <v>96</v>
      </c>
    </row>
    <row r="13" spans="1:13" ht="20.25" hidden="1" customHeight="1" thickBot="1">
      <c r="A13" s="139" t="s">
        <v>185</v>
      </c>
      <c r="B13" s="140">
        <v>3637</v>
      </c>
      <c r="E13" s="139" t="s">
        <v>185</v>
      </c>
      <c r="F13" s="140">
        <v>3505</v>
      </c>
      <c r="G13" s="224">
        <f t="shared" si="0"/>
        <v>332</v>
      </c>
      <c r="H13" s="225">
        <v>67</v>
      </c>
      <c r="I13" s="225">
        <f t="shared" ref="I13:I16" si="2">B13-F13</f>
        <v>132</v>
      </c>
      <c r="J13" s="224">
        <f t="shared" ref="J13:J17" si="3">I13+G13</f>
        <v>464</v>
      </c>
      <c r="K13">
        <f t="shared" si="1"/>
        <v>464</v>
      </c>
    </row>
    <row r="14" spans="1:13" ht="20.25" hidden="1" customHeight="1" thickBot="1">
      <c r="A14" s="139" t="s">
        <v>186</v>
      </c>
      <c r="B14" s="140">
        <v>453</v>
      </c>
      <c r="E14" s="139" t="s">
        <v>186</v>
      </c>
      <c r="F14" s="140">
        <v>431</v>
      </c>
      <c r="G14" s="224">
        <f t="shared" si="0"/>
        <v>47</v>
      </c>
      <c r="H14" s="225">
        <v>0</v>
      </c>
      <c r="I14" s="225">
        <f t="shared" si="2"/>
        <v>22</v>
      </c>
      <c r="J14" s="224">
        <f t="shared" si="3"/>
        <v>69</v>
      </c>
      <c r="K14">
        <f t="shared" si="1"/>
        <v>69</v>
      </c>
    </row>
    <row r="15" spans="1:13" ht="16.8" hidden="1" thickBot="1">
      <c r="A15" s="139" t="s">
        <v>187</v>
      </c>
      <c r="B15" s="140">
        <v>3263</v>
      </c>
      <c r="E15" s="139" t="s">
        <v>187</v>
      </c>
      <c r="F15" s="140">
        <v>3182</v>
      </c>
      <c r="G15" s="224">
        <f t="shared" si="0"/>
        <v>232</v>
      </c>
      <c r="H15" s="225">
        <v>49</v>
      </c>
      <c r="I15" s="225">
        <f t="shared" si="2"/>
        <v>81</v>
      </c>
      <c r="J15" s="224">
        <f t="shared" si="3"/>
        <v>313</v>
      </c>
      <c r="K15">
        <f t="shared" si="1"/>
        <v>313</v>
      </c>
    </row>
    <row r="16" spans="1:13" ht="16.8" hidden="1" thickBot="1">
      <c r="A16" s="139" t="s">
        <v>188</v>
      </c>
      <c r="B16" s="140">
        <v>17914</v>
      </c>
      <c r="E16" s="139" t="s">
        <v>188</v>
      </c>
      <c r="F16" s="140">
        <v>16975</v>
      </c>
      <c r="G16" s="224">
        <f t="shared" si="0"/>
        <v>1082</v>
      </c>
      <c r="H16" s="225">
        <v>300</v>
      </c>
      <c r="I16" s="225">
        <f t="shared" si="2"/>
        <v>939</v>
      </c>
      <c r="J16" s="224">
        <f t="shared" si="3"/>
        <v>2021</v>
      </c>
      <c r="K16">
        <f t="shared" si="1"/>
        <v>2021</v>
      </c>
    </row>
    <row r="17" spans="1:11" ht="16.8" hidden="1" thickBot="1">
      <c r="A17" s="139" t="s">
        <v>196</v>
      </c>
      <c r="B17" s="141">
        <v>275575724</v>
      </c>
      <c r="E17" s="139" t="s">
        <v>196</v>
      </c>
      <c r="F17" s="141">
        <v>270384416</v>
      </c>
      <c r="G17" s="226">
        <f t="shared" si="0"/>
        <v>26303773</v>
      </c>
      <c r="H17" s="225">
        <v>9778587</v>
      </c>
      <c r="I17" s="225">
        <f>B17-F17</f>
        <v>5191308</v>
      </c>
      <c r="J17" s="224">
        <f t="shared" si="3"/>
        <v>31495081</v>
      </c>
      <c r="K17">
        <f t="shared" si="1"/>
        <v>31495081</v>
      </c>
    </row>
    <row r="18" spans="1:11" hidden="1"/>
    <row r="19" spans="1:11" hidden="1"/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3:C12"/>
  <sheetViews>
    <sheetView workbookViewId="0">
      <selection activeCell="D3" sqref="D3"/>
    </sheetView>
  </sheetViews>
  <sheetFormatPr baseColWidth="10" defaultRowHeight="14.4"/>
  <cols>
    <col min="1" max="1" width="45.88671875" customWidth="1"/>
    <col min="2" max="3" width="31.44140625" customWidth="1"/>
    <col min="5" max="5" width="16.44140625" customWidth="1"/>
    <col min="6" max="6" width="17.5546875" customWidth="1"/>
  </cols>
  <sheetData>
    <row r="3" spans="1:3" ht="15" thickBot="1"/>
    <row r="4" spans="1:3" ht="30" customHeight="1" thickBot="1">
      <c r="A4" s="591" t="s">
        <v>189</v>
      </c>
      <c r="B4" s="592"/>
      <c r="C4" s="593"/>
    </row>
    <row r="6" spans="1:3" ht="45" customHeight="1">
      <c r="A6" s="126"/>
      <c r="B6" s="477" t="s">
        <v>67</v>
      </c>
      <c r="C6" s="127" t="s">
        <v>294</v>
      </c>
    </row>
    <row r="7" spans="1:3" ht="21.75" customHeight="1">
      <c r="A7" s="128"/>
      <c r="B7" s="129"/>
      <c r="C7" s="130"/>
    </row>
    <row r="8" spans="1:3" ht="35.25" customHeight="1">
      <c r="A8" s="131" t="s">
        <v>190</v>
      </c>
      <c r="B8" s="132">
        <v>20</v>
      </c>
      <c r="C8" s="132">
        <v>540</v>
      </c>
    </row>
    <row r="9" spans="1:3" ht="35.25" customHeight="1">
      <c r="A9" s="133" t="s">
        <v>207</v>
      </c>
      <c r="B9" s="134">
        <v>6.8650000000000002</v>
      </c>
      <c r="C9" s="134">
        <v>416.81799999999998</v>
      </c>
    </row>
    <row r="10" spans="1:3" ht="35.25" customHeight="1">
      <c r="A10" s="131" t="s">
        <v>191</v>
      </c>
      <c r="B10" s="132">
        <v>195</v>
      </c>
      <c r="C10" s="132">
        <v>8964</v>
      </c>
    </row>
    <row r="11" spans="1:3" ht="35.25" customHeight="1">
      <c r="A11" s="133" t="s">
        <v>192</v>
      </c>
      <c r="B11" s="62">
        <v>0</v>
      </c>
      <c r="C11" s="62">
        <v>195</v>
      </c>
    </row>
    <row r="12" spans="1:3" ht="35.25" customHeight="1">
      <c r="A12" s="131" t="s">
        <v>193</v>
      </c>
      <c r="B12" s="132">
        <v>8</v>
      </c>
      <c r="C12" s="132">
        <v>299</v>
      </c>
    </row>
  </sheetData>
  <mergeCells count="1"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>
    <tabColor rgb="FFFFFF00"/>
  </sheetPr>
  <dimension ref="B2:AK275"/>
  <sheetViews>
    <sheetView tabSelected="1" zoomScale="50" zoomScaleNormal="50" workbookViewId="0">
      <selection activeCell="M41" sqref="M41"/>
    </sheetView>
  </sheetViews>
  <sheetFormatPr baseColWidth="10" defaultRowHeight="14.4"/>
  <cols>
    <col min="1" max="1" width="2.88671875" customWidth="1"/>
    <col min="2" max="2" width="20.88671875" customWidth="1"/>
    <col min="3" max="3" width="13.77734375" customWidth="1"/>
    <col min="4" max="4" width="18.44140625" customWidth="1"/>
    <col min="5" max="5" width="17.88671875" customWidth="1"/>
    <col min="6" max="6" width="17.109375" customWidth="1"/>
    <col min="7" max="7" width="21" customWidth="1"/>
    <col min="8" max="8" width="21" style="1" customWidth="1"/>
    <col min="9" max="9" width="16.44140625" customWidth="1"/>
    <col min="10" max="11" width="16.5546875" customWidth="1"/>
    <col min="12" max="12" width="19.88671875" customWidth="1"/>
    <col min="13" max="13" width="13.109375" customWidth="1"/>
    <col min="14" max="14" width="31.5546875" customWidth="1"/>
    <col min="15" max="15" width="14.21875" customWidth="1"/>
    <col min="16" max="16" width="11.88671875" customWidth="1"/>
    <col min="17" max="17" width="10.44140625" customWidth="1"/>
    <col min="18" max="18" width="12.33203125" customWidth="1"/>
    <col min="19" max="19" width="11.21875" customWidth="1"/>
    <col min="20" max="20" width="12.6640625" customWidth="1"/>
    <col min="21" max="21" width="11" customWidth="1"/>
    <col min="22" max="22" width="10.33203125" customWidth="1"/>
    <col min="23" max="23" width="9.21875" customWidth="1"/>
    <col min="24" max="24" width="38.44140625" customWidth="1"/>
    <col min="27" max="32" width="20.44140625" customWidth="1"/>
    <col min="33" max="33" width="38.44140625" customWidth="1"/>
    <col min="34" max="34" width="16.109375" customWidth="1"/>
  </cols>
  <sheetData>
    <row r="2" spans="2:17" ht="21">
      <c r="B2" s="538" t="s">
        <v>19</v>
      </c>
      <c r="C2" s="538"/>
      <c r="D2" s="538"/>
      <c r="E2" s="538"/>
      <c r="F2" s="538"/>
      <c r="G2" s="538"/>
      <c r="I2" s="538" t="s">
        <v>18</v>
      </c>
      <c r="J2" s="538"/>
      <c r="K2" s="538"/>
      <c r="L2" s="538"/>
      <c r="M2" s="538"/>
      <c r="N2" s="538"/>
    </row>
    <row r="3" spans="2:17" ht="9" customHeight="1">
      <c r="B3" s="238"/>
      <c r="C3" s="238"/>
      <c r="D3" s="238"/>
      <c r="E3" s="238"/>
      <c r="F3" s="238"/>
      <c r="G3" s="238"/>
      <c r="I3" s="1"/>
      <c r="J3" s="1"/>
      <c r="K3" s="1"/>
      <c r="L3" s="1"/>
      <c r="M3" s="1"/>
      <c r="N3" s="1"/>
    </row>
    <row r="4" spans="2:17" ht="18">
      <c r="B4" s="1"/>
      <c r="C4" s="373">
        <v>2010</v>
      </c>
      <c r="D4" s="5">
        <v>2012</v>
      </c>
      <c r="E4" s="5">
        <v>2013</v>
      </c>
      <c r="F4" s="157" t="s">
        <v>174</v>
      </c>
      <c r="G4" s="157" t="s">
        <v>132</v>
      </c>
      <c r="I4" s="157" t="s">
        <v>174</v>
      </c>
      <c r="J4" s="157" t="s">
        <v>132</v>
      </c>
      <c r="K4" s="373">
        <v>2013</v>
      </c>
      <c r="L4" s="5">
        <v>2012</v>
      </c>
      <c r="M4" s="5">
        <v>2010</v>
      </c>
      <c r="N4" s="1"/>
    </row>
    <row r="5" spans="2:17" ht="21">
      <c r="B5" s="473" t="s">
        <v>1</v>
      </c>
      <c r="C5" s="187">
        <f>SUM(C6:C12)</f>
        <v>3343.7</v>
      </c>
      <c r="D5" s="187">
        <f>SUM(D6:D12)</f>
        <v>3631.7000000000003</v>
      </c>
      <c r="E5" s="187">
        <f>SUM(E6:E12)</f>
        <v>3472</v>
      </c>
      <c r="F5" s="315">
        <f t="shared" ref="F5:F12" si="0">E5/C5-1</f>
        <v>3.8370667224930433E-2</v>
      </c>
      <c r="G5" s="472">
        <f t="shared" ref="G5:G12" si="1">E5/D5-1</f>
        <v>-4.397389652228989E-2</v>
      </c>
      <c r="I5" s="375">
        <f>F5</f>
        <v>3.8370667224930433E-2</v>
      </c>
      <c r="J5" s="378">
        <f>G5</f>
        <v>-4.397389652228989E-2</v>
      </c>
      <c r="K5" s="376">
        <f t="shared" ref="K5:K12" si="2">E5</f>
        <v>3472</v>
      </c>
      <c r="L5" s="376">
        <f t="shared" ref="L5:L12" si="3">D5</f>
        <v>3631.7000000000003</v>
      </c>
      <c r="M5" s="376">
        <f>C5</f>
        <v>3343.7</v>
      </c>
      <c r="N5" s="377" t="s">
        <v>10</v>
      </c>
    </row>
    <row r="6" spans="2:17" s="121" customFormat="1" ht="18">
      <c r="B6" s="235" t="s">
        <v>4</v>
      </c>
      <c r="C6" s="236">
        <f>G35</f>
        <v>342.5</v>
      </c>
      <c r="D6" s="236">
        <f t="shared" ref="D6:E6" si="4">H35</f>
        <v>429.8</v>
      </c>
      <c r="E6" s="236">
        <f t="shared" si="4"/>
        <v>813.7</v>
      </c>
      <c r="F6" s="303">
        <f t="shared" si="0"/>
        <v>1.3757664233576645</v>
      </c>
      <c r="G6" s="491">
        <f t="shared" si="1"/>
        <v>0.89320614239181029</v>
      </c>
      <c r="I6" s="303">
        <f>F6</f>
        <v>1.3757664233576645</v>
      </c>
      <c r="J6" s="303">
        <f>G6</f>
        <v>0.89320614239181029</v>
      </c>
      <c r="K6" s="236">
        <f t="shared" si="2"/>
        <v>813.7</v>
      </c>
      <c r="L6" s="236">
        <f t="shared" si="3"/>
        <v>429.8</v>
      </c>
      <c r="M6" s="236">
        <f>C6</f>
        <v>342.5</v>
      </c>
      <c r="N6" s="59" t="s">
        <v>13</v>
      </c>
    </row>
    <row r="7" spans="2:17" s="121" customFormat="1" ht="18">
      <c r="B7" s="235" t="s">
        <v>2</v>
      </c>
      <c r="C7" s="236">
        <f>G33</f>
        <v>624.79999999999995</v>
      </c>
      <c r="D7" s="236">
        <f t="shared" ref="D7:E7" si="5">H33</f>
        <v>1447.8</v>
      </c>
      <c r="E7" s="236">
        <f t="shared" si="5"/>
        <v>852.7</v>
      </c>
      <c r="F7" s="303">
        <f t="shared" si="0"/>
        <v>0.36475672215108856</v>
      </c>
      <c r="G7" s="145">
        <f t="shared" si="1"/>
        <v>-0.41103743610995991</v>
      </c>
      <c r="I7" s="303">
        <f t="shared" ref="I7:I12" si="6">F7</f>
        <v>0.36475672215108856</v>
      </c>
      <c r="J7" s="145">
        <f t="shared" ref="J7:J12" si="7">G7</f>
        <v>-0.41103743610995991</v>
      </c>
      <c r="K7" s="236">
        <f t="shared" si="2"/>
        <v>852.7</v>
      </c>
      <c r="L7" s="236">
        <f t="shared" si="3"/>
        <v>1447.8</v>
      </c>
      <c r="M7" s="236">
        <f t="shared" ref="M7:M12" si="8">C7</f>
        <v>624.79999999999995</v>
      </c>
      <c r="N7" s="59" t="s">
        <v>11</v>
      </c>
    </row>
    <row r="8" spans="2:17" s="122" customFormat="1" ht="18">
      <c r="B8" s="235" t="s">
        <v>5</v>
      </c>
      <c r="C8" s="236">
        <f>G36</f>
        <v>795.7</v>
      </c>
      <c r="D8" s="236">
        <f t="shared" ref="D8:E8" si="9">H36</f>
        <v>550.70000000000005</v>
      </c>
      <c r="E8" s="236">
        <f t="shared" si="9"/>
        <v>748</v>
      </c>
      <c r="F8" s="303">
        <f t="shared" si="0"/>
        <v>-5.9947216287545624E-2</v>
      </c>
      <c r="G8" s="491">
        <f t="shared" si="1"/>
        <v>0.35827129108407463</v>
      </c>
      <c r="I8" s="303">
        <f t="shared" si="6"/>
        <v>-5.9947216287545624E-2</v>
      </c>
      <c r="J8" s="303">
        <f t="shared" si="7"/>
        <v>0.35827129108407463</v>
      </c>
      <c r="K8" s="236">
        <f t="shared" si="2"/>
        <v>748</v>
      </c>
      <c r="L8" s="236">
        <f t="shared" si="3"/>
        <v>550.70000000000005</v>
      </c>
      <c r="M8" s="236">
        <f t="shared" si="8"/>
        <v>795.7</v>
      </c>
      <c r="N8" s="59" t="s">
        <v>14</v>
      </c>
      <c r="O8" s="489">
        <f>K6+K8+K10</f>
        <v>1852.4</v>
      </c>
      <c r="P8" s="147"/>
      <c r="Q8" s="147"/>
    </row>
    <row r="9" spans="2:17" s="122" customFormat="1" ht="18">
      <c r="B9" s="235" t="s">
        <v>3</v>
      </c>
      <c r="C9" s="236">
        <f>G34</f>
        <v>416.8</v>
      </c>
      <c r="D9" s="236">
        <f t="shared" ref="D9:E9" si="10">H34</f>
        <v>695.4</v>
      </c>
      <c r="E9" s="236">
        <f t="shared" si="10"/>
        <v>569</v>
      </c>
      <c r="F9" s="303">
        <f t="shared" si="0"/>
        <v>0.3651631477927062</v>
      </c>
      <c r="G9" s="145">
        <f t="shared" si="1"/>
        <v>-0.18176589013517397</v>
      </c>
      <c r="H9" s="150"/>
      <c r="I9" s="303">
        <f t="shared" si="6"/>
        <v>0.3651631477927062</v>
      </c>
      <c r="J9" s="145">
        <f t="shared" si="7"/>
        <v>-0.18176589013517397</v>
      </c>
      <c r="K9" s="236">
        <f t="shared" si="2"/>
        <v>569</v>
      </c>
      <c r="L9" s="236">
        <f t="shared" si="3"/>
        <v>695.4</v>
      </c>
      <c r="M9" s="236">
        <f t="shared" si="8"/>
        <v>416.8</v>
      </c>
      <c r="N9" s="59" t="s">
        <v>12</v>
      </c>
      <c r="O9" s="490">
        <f>O8/K5</f>
        <v>0.53352534562211984</v>
      </c>
      <c r="P9" s="146"/>
      <c r="Q9" s="146"/>
    </row>
    <row r="10" spans="2:17" s="122" customFormat="1" ht="18">
      <c r="B10" s="235" t="s">
        <v>6</v>
      </c>
      <c r="C10" s="236">
        <f>G37</f>
        <v>785.6</v>
      </c>
      <c r="D10" s="236">
        <f t="shared" ref="D10:E10" si="11">H37</f>
        <v>213.2</v>
      </c>
      <c r="E10" s="236">
        <f t="shared" si="11"/>
        <v>290.7</v>
      </c>
      <c r="F10" s="303">
        <f t="shared" si="0"/>
        <v>-0.6299643584521385</v>
      </c>
      <c r="G10" s="491">
        <f t="shared" si="1"/>
        <v>0.36350844277673544</v>
      </c>
      <c r="I10" s="303">
        <f t="shared" si="6"/>
        <v>-0.6299643584521385</v>
      </c>
      <c r="J10" s="303">
        <f t="shared" si="7"/>
        <v>0.36350844277673544</v>
      </c>
      <c r="K10" s="236">
        <f t="shared" si="2"/>
        <v>290.7</v>
      </c>
      <c r="L10" s="236">
        <f t="shared" si="3"/>
        <v>213.2</v>
      </c>
      <c r="M10" s="236">
        <f t="shared" si="8"/>
        <v>785.6</v>
      </c>
      <c r="N10" s="59" t="s">
        <v>69</v>
      </c>
      <c r="O10" s="489">
        <f>3472*2/3</f>
        <v>2314.6666666666665</v>
      </c>
    </row>
    <row r="11" spans="2:17" s="122" customFormat="1" ht="18">
      <c r="B11" s="235" t="s">
        <v>7</v>
      </c>
      <c r="C11" s="236">
        <f>G38</f>
        <v>336.2</v>
      </c>
      <c r="D11" s="236">
        <f t="shared" ref="D11:E11" si="12">H38</f>
        <v>239.5</v>
      </c>
      <c r="E11" s="236">
        <f t="shared" si="12"/>
        <v>179.6</v>
      </c>
      <c r="F11" s="303">
        <f t="shared" si="0"/>
        <v>-0.46579417013682334</v>
      </c>
      <c r="G11" s="145">
        <f t="shared" si="1"/>
        <v>-0.25010438413361169</v>
      </c>
      <c r="I11" s="303">
        <f t="shared" si="6"/>
        <v>-0.46579417013682334</v>
      </c>
      <c r="J11" s="145">
        <f t="shared" si="7"/>
        <v>-0.25010438413361169</v>
      </c>
      <c r="K11" s="236">
        <f t="shared" si="2"/>
        <v>179.6</v>
      </c>
      <c r="L11" s="236">
        <f t="shared" si="3"/>
        <v>239.5</v>
      </c>
      <c r="M11" s="236">
        <f t="shared" si="8"/>
        <v>336.2</v>
      </c>
      <c r="N11" s="59" t="s">
        <v>16</v>
      </c>
    </row>
    <row r="12" spans="2:17" s="122" customFormat="1" ht="18">
      <c r="B12" s="235" t="s">
        <v>8</v>
      </c>
      <c r="C12" s="236">
        <f>G39</f>
        <v>42.1</v>
      </c>
      <c r="D12" s="236">
        <f t="shared" ref="D12:E12" si="13">H39</f>
        <v>55.3</v>
      </c>
      <c r="E12" s="236">
        <f t="shared" si="13"/>
        <v>18.3</v>
      </c>
      <c r="F12" s="303">
        <f t="shared" si="0"/>
        <v>-0.56532066508313539</v>
      </c>
      <c r="G12" s="145">
        <f t="shared" si="1"/>
        <v>-0.6690777576853526</v>
      </c>
      <c r="I12" s="303">
        <f t="shared" si="6"/>
        <v>-0.56532066508313539</v>
      </c>
      <c r="J12" s="145">
        <f t="shared" si="7"/>
        <v>-0.6690777576853526</v>
      </c>
      <c r="K12" s="236">
        <f t="shared" si="2"/>
        <v>18.3</v>
      </c>
      <c r="L12" s="236">
        <f t="shared" si="3"/>
        <v>55.3</v>
      </c>
      <c r="M12" s="236">
        <f t="shared" si="8"/>
        <v>42.1</v>
      </c>
      <c r="N12" s="59" t="s">
        <v>17</v>
      </c>
      <c r="O12" s="123"/>
    </row>
    <row r="13" spans="2:17" ht="9" customHeight="1">
      <c r="B13" s="50"/>
      <c r="C13" s="50"/>
      <c r="D13" s="22"/>
      <c r="E13" s="22"/>
      <c r="F13" s="22"/>
      <c r="G13" s="22"/>
      <c r="I13" s="50"/>
      <c r="J13" s="22"/>
      <c r="K13" s="22"/>
      <c r="L13" s="22"/>
      <c r="M13" s="22"/>
      <c r="N13" s="22"/>
    </row>
    <row r="14" spans="2:17" ht="18">
      <c r="B14" s="539"/>
      <c r="C14" s="539"/>
      <c r="D14" s="539"/>
      <c r="E14" s="539"/>
      <c r="F14" s="539"/>
      <c r="G14" s="539"/>
      <c r="H14" s="4"/>
      <c r="I14" s="1"/>
      <c r="J14" s="1"/>
      <c r="K14" s="1"/>
      <c r="L14" s="1"/>
      <c r="M14" s="1"/>
      <c r="N14" s="1"/>
    </row>
    <row r="15" spans="2:17">
      <c r="B15" s="1"/>
      <c r="C15" s="1"/>
      <c r="D15" s="1"/>
      <c r="E15" s="1"/>
      <c r="F15" s="1"/>
      <c r="G15" s="1"/>
      <c r="I15" s="1"/>
      <c r="J15" s="1"/>
      <c r="K15" s="1"/>
      <c r="L15" s="1"/>
      <c r="M15" s="1"/>
      <c r="N15" s="1"/>
      <c r="O15" s="1"/>
    </row>
    <row r="24" spans="2:24">
      <c r="H24"/>
    </row>
    <row r="25" spans="2:24">
      <c r="H25"/>
    </row>
    <row r="26" spans="2:24">
      <c r="H26"/>
      <c r="M26" s="154"/>
    </row>
    <row r="27" spans="2:24">
      <c r="H27"/>
    </row>
    <row r="29" spans="2:24" ht="26.25" customHeight="1">
      <c r="B29" s="540" t="s">
        <v>175</v>
      </c>
      <c r="C29" s="540"/>
      <c r="D29" s="540"/>
      <c r="E29" s="540"/>
      <c r="F29" s="540"/>
      <c r="G29" s="540"/>
      <c r="H29" s="540"/>
      <c r="I29" s="540"/>
      <c r="J29" s="540"/>
      <c r="K29" s="540"/>
      <c r="L29" s="540"/>
      <c r="O29" s="541" t="s">
        <v>297</v>
      </c>
      <c r="P29" s="542"/>
      <c r="Q29" s="542"/>
      <c r="R29" s="542"/>
      <c r="S29" s="542"/>
      <c r="T29" s="542"/>
      <c r="U29" s="542"/>
      <c r="V29" s="542"/>
      <c r="W29" s="542"/>
      <c r="X29" s="543"/>
    </row>
    <row r="30" spans="2:24" ht="11.25" customHeight="1">
      <c r="B30" s="550"/>
      <c r="C30" s="550"/>
      <c r="D30" s="550"/>
      <c r="E30" s="550"/>
      <c r="F30" s="550"/>
      <c r="G30" s="550"/>
      <c r="H30" s="550"/>
      <c r="I30" s="550"/>
      <c r="J30" s="51"/>
      <c r="K30" s="51"/>
      <c r="O30" s="241"/>
      <c r="P30" s="242"/>
      <c r="Q30" s="242"/>
      <c r="R30" s="242"/>
      <c r="S30" s="242"/>
      <c r="T30" s="242"/>
      <c r="U30" s="242"/>
      <c r="V30" s="242"/>
      <c r="W30" s="242"/>
      <c r="X30" s="243"/>
    </row>
    <row r="31" spans="2:24" ht="23.25" customHeight="1">
      <c r="B31" s="11"/>
      <c r="C31" s="11"/>
      <c r="D31" s="551" t="s">
        <v>27</v>
      </c>
      <c r="E31" s="551"/>
      <c r="F31" s="552"/>
      <c r="G31" s="536" t="s">
        <v>176</v>
      </c>
      <c r="H31" s="537"/>
      <c r="I31" s="537"/>
      <c r="J31" s="537" t="s">
        <v>28</v>
      </c>
      <c r="K31" s="537"/>
      <c r="L31" s="537"/>
      <c r="O31" s="547" t="s">
        <v>29</v>
      </c>
      <c r="P31" s="548"/>
      <c r="Q31" s="549"/>
      <c r="R31" s="544" t="s">
        <v>30</v>
      </c>
      <c r="S31" s="545"/>
      <c r="T31" s="546"/>
      <c r="U31" s="544" t="s">
        <v>31</v>
      </c>
      <c r="V31" s="545"/>
      <c r="W31" s="546"/>
      <c r="X31" s="192"/>
    </row>
    <row r="32" spans="2:24" ht="19.5" customHeight="1">
      <c r="B32" s="249"/>
      <c r="C32" s="249"/>
      <c r="D32" s="260">
        <v>2010</v>
      </c>
      <c r="E32" s="257">
        <v>2012</v>
      </c>
      <c r="F32" s="257">
        <v>2013</v>
      </c>
      <c r="G32" s="260">
        <v>2010</v>
      </c>
      <c r="H32" s="257">
        <v>2012</v>
      </c>
      <c r="I32" s="257">
        <v>2013</v>
      </c>
      <c r="J32" s="260">
        <v>2010</v>
      </c>
      <c r="K32" s="257">
        <v>2012</v>
      </c>
      <c r="L32" s="257">
        <v>2013</v>
      </c>
      <c r="O32" s="244">
        <v>2010</v>
      </c>
      <c r="P32" s="193">
        <v>2012</v>
      </c>
      <c r="Q32" s="10">
        <v>2013</v>
      </c>
      <c r="R32" s="244">
        <v>2010</v>
      </c>
      <c r="S32" s="9">
        <v>2012</v>
      </c>
      <c r="T32" s="10">
        <v>2013</v>
      </c>
      <c r="U32" s="245">
        <v>2010</v>
      </c>
      <c r="V32" s="193">
        <v>2012</v>
      </c>
      <c r="W32" s="8">
        <v>2013</v>
      </c>
      <c r="X32" s="194"/>
    </row>
    <row r="33" spans="2:24" ht="21">
      <c r="B33" s="248" t="s">
        <v>2</v>
      </c>
      <c r="C33" s="247"/>
      <c r="D33" s="258">
        <v>1060</v>
      </c>
      <c r="E33" s="281">
        <f>C49</f>
        <v>1184</v>
      </c>
      <c r="F33" s="282">
        <f>D49</f>
        <v>1116</v>
      </c>
      <c r="G33" s="280">
        <v>624.79999999999995</v>
      </c>
      <c r="H33" s="280">
        <f>F49</f>
        <v>1447.8</v>
      </c>
      <c r="I33" s="280">
        <f>G49</f>
        <v>852.7</v>
      </c>
      <c r="J33" s="258">
        <v>12854</v>
      </c>
      <c r="K33" s="281">
        <f>I49</f>
        <v>16094</v>
      </c>
      <c r="L33" s="281">
        <f>J49</f>
        <v>14655</v>
      </c>
      <c r="O33" s="263">
        <f>J33</f>
        <v>12854</v>
      </c>
      <c r="P33" s="19">
        <f>K33</f>
        <v>16094</v>
      </c>
      <c r="Q33" s="19">
        <f>L33</f>
        <v>14655</v>
      </c>
      <c r="R33" s="250">
        <f>G33</f>
        <v>624.79999999999995</v>
      </c>
      <c r="S33" s="20">
        <f t="shared" ref="S33:T33" si="14">H33</f>
        <v>1447.8</v>
      </c>
      <c r="T33" s="251">
        <f t="shared" si="14"/>
        <v>852.7</v>
      </c>
      <c r="U33" s="263">
        <f>D33</f>
        <v>1060</v>
      </c>
      <c r="V33" s="19">
        <f>E33</f>
        <v>1184</v>
      </c>
      <c r="W33" s="19">
        <f>F33</f>
        <v>1116</v>
      </c>
      <c r="X33" s="195" t="s">
        <v>32</v>
      </c>
    </row>
    <row r="34" spans="2:24" ht="20.399999999999999">
      <c r="B34" s="248" t="s">
        <v>3</v>
      </c>
      <c r="C34" s="247"/>
      <c r="D34" s="259">
        <v>699</v>
      </c>
      <c r="E34" s="281">
        <f t="shared" ref="E34:F34" si="15">C50</f>
        <v>781</v>
      </c>
      <c r="F34" s="282">
        <f t="shared" si="15"/>
        <v>785</v>
      </c>
      <c r="G34" s="280">
        <v>416.8</v>
      </c>
      <c r="H34" s="280">
        <f t="shared" ref="H34:I34" si="16">F50</f>
        <v>695.4</v>
      </c>
      <c r="I34" s="280">
        <f t="shared" si="16"/>
        <v>569</v>
      </c>
      <c r="J34" s="258">
        <v>8693</v>
      </c>
      <c r="K34" s="281">
        <f t="shared" ref="K34:L34" si="17">I50</f>
        <v>10495</v>
      </c>
      <c r="L34" s="281">
        <f t="shared" si="17"/>
        <v>10934</v>
      </c>
      <c r="O34" s="263">
        <f t="shared" ref="O34:O39" si="18">J34</f>
        <v>8693</v>
      </c>
      <c r="P34" s="19">
        <f t="shared" ref="P34:P39" si="19">K34</f>
        <v>10495</v>
      </c>
      <c r="Q34" s="19">
        <f t="shared" ref="Q34:Q39" si="20">L34</f>
        <v>10934</v>
      </c>
      <c r="R34" s="250">
        <f t="shared" ref="R34:R39" si="21">G34</f>
        <v>416.8</v>
      </c>
      <c r="S34" s="20">
        <f t="shared" ref="S34:S39" si="22">H34</f>
        <v>695.4</v>
      </c>
      <c r="T34" s="251">
        <f t="shared" ref="T34:T39" si="23">I34</f>
        <v>569</v>
      </c>
      <c r="U34" s="263">
        <f t="shared" ref="U34:U39" si="24">D34</f>
        <v>699</v>
      </c>
      <c r="V34" s="19">
        <f t="shared" ref="V34:V39" si="25">E34</f>
        <v>781</v>
      </c>
      <c r="W34" s="19">
        <f t="shared" ref="W34:W39" si="26">F34</f>
        <v>785</v>
      </c>
      <c r="X34" s="196" t="s">
        <v>12</v>
      </c>
    </row>
    <row r="35" spans="2:24" ht="21">
      <c r="B35" s="248" t="s">
        <v>4</v>
      </c>
      <c r="C35" s="247"/>
      <c r="D35" s="259">
        <v>302</v>
      </c>
      <c r="E35" s="281">
        <f t="shared" ref="E35:F35" si="27">C51</f>
        <v>336</v>
      </c>
      <c r="F35" s="282">
        <f t="shared" si="27"/>
        <v>271</v>
      </c>
      <c r="G35" s="280">
        <v>342.5</v>
      </c>
      <c r="H35" s="280">
        <f t="shared" ref="H35:I35" si="28">F51</f>
        <v>429.8</v>
      </c>
      <c r="I35" s="280">
        <f t="shared" si="28"/>
        <v>813.7</v>
      </c>
      <c r="J35" s="258">
        <v>4243</v>
      </c>
      <c r="K35" s="281">
        <f t="shared" ref="K35:L35" si="29">I51</f>
        <v>5543</v>
      </c>
      <c r="L35" s="281">
        <f t="shared" si="29"/>
        <v>4686</v>
      </c>
      <c r="O35" s="263">
        <f t="shared" si="18"/>
        <v>4243</v>
      </c>
      <c r="P35" s="19">
        <f t="shared" si="19"/>
        <v>5543</v>
      </c>
      <c r="Q35" s="19">
        <f t="shared" si="20"/>
        <v>4686</v>
      </c>
      <c r="R35" s="250">
        <f t="shared" si="21"/>
        <v>342.5</v>
      </c>
      <c r="S35" s="20">
        <f t="shared" si="22"/>
        <v>429.8</v>
      </c>
      <c r="T35" s="251">
        <f t="shared" si="23"/>
        <v>813.7</v>
      </c>
      <c r="U35" s="263">
        <f t="shared" si="24"/>
        <v>302</v>
      </c>
      <c r="V35" s="19">
        <f t="shared" si="25"/>
        <v>336</v>
      </c>
      <c r="W35" s="19">
        <f t="shared" si="26"/>
        <v>271</v>
      </c>
      <c r="X35" s="195" t="s">
        <v>33</v>
      </c>
    </row>
    <row r="36" spans="2:24" ht="21">
      <c r="B36" s="248" t="s">
        <v>5</v>
      </c>
      <c r="C36" s="247"/>
      <c r="D36" s="259">
        <v>823</v>
      </c>
      <c r="E36" s="281">
        <f t="shared" ref="E36:F36" si="30">C52</f>
        <v>718</v>
      </c>
      <c r="F36" s="282">
        <f t="shared" si="30"/>
        <v>667</v>
      </c>
      <c r="G36" s="280">
        <v>795.7</v>
      </c>
      <c r="H36" s="280">
        <f t="shared" ref="H36:I36" si="31">F52</f>
        <v>550.70000000000005</v>
      </c>
      <c r="I36" s="280">
        <f t="shared" si="31"/>
        <v>748</v>
      </c>
      <c r="J36" s="258">
        <v>24089</v>
      </c>
      <c r="K36" s="281">
        <f t="shared" ref="K36:L36" si="32">I52</f>
        <v>16550</v>
      </c>
      <c r="L36" s="281">
        <f t="shared" si="32"/>
        <v>13256</v>
      </c>
      <c r="O36" s="263">
        <f t="shared" si="18"/>
        <v>24089</v>
      </c>
      <c r="P36" s="19">
        <f t="shared" si="19"/>
        <v>16550</v>
      </c>
      <c r="Q36" s="19">
        <f t="shared" si="20"/>
        <v>13256</v>
      </c>
      <c r="R36" s="250">
        <f t="shared" si="21"/>
        <v>795.7</v>
      </c>
      <c r="S36" s="20">
        <f t="shared" si="22"/>
        <v>550.70000000000005</v>
      </c>
      <c r="T36" s="251">
        <f t="shared" si="23"/>
        <v>748</v>
      </c>
      <c r="U36" s="263">
        <f t="shared" si="24"/>
        <v>823</v>
      </c>
      <c r="V36" s="19">
        <f t="shared" si="25"/>
        <v>718</v>
      </c>
      <c r="W36" s="19">
        <f t="shared" si="26"/>
        <v>667</v>
      </c>
      <c r="X36" s="195" t="s">
        <v>34</v>
      </c>
    </row>
    <row r="37" spans="2:24" ht="21">
      <c r="B37" s="248" t="s">
        <v>6</v>
      </c>
      <c r="C37" s="247"/>
      <c r="D37" s="259">
        <v>232</v>
      </c>
      <c r="E37" s="281">
        <f t="shared" ref="E37:F37" si="33">C53</f>
        <v>241</v>
      </c>
      <c r="F37" s="282">
        <f t="shared" si="33"/>
        <v>237</v>
      </c>
      <c r="G37" s="280">
        <v>785.6</v>
      </c>
      <c r="H37" s="280">
        <f t="shared" ref="H37:I37" si="34">F53</f>
        <v>213.2</v>
      </c>
      <c r="I37" s="280">
        <f t="shared" si="34"/>
        <v>290.7</v>
      </c>
      <c r="J37" s="258">
        <v>4612</v>
      </c>
      <c r="K37" s="281">
        <f t="shared" ref="K37:L37" si="35">I53</f>
        <v>3130</v>
      </c>
      <c r="L37" s="281">
        <f t="shared" si="35"/>
        <v>3930</v>
      </c>
      <c r="O37" s="263">
        <f t="shared" si="18"/>
        <v>4612</v>
      </c>
      <c r="P37" s="19">
        <f t="shared" si="19"/>
        <v>3130</v>
      </c>
      <c r="Q37" s="19">
        <f t="shared" si="20"/>
        <v>3930</v>
      </c>
      <c r="R37" s="250">
        <f t="shared" si="21"/>
        <v>785.6</v>
      </c>
      <c r="S37" s="20">
        <f t="shared" si="22"/>
        <v>213.2</v>
      </c>
      <c r="T37" s="251">
        <f t="shared" si="23"/>
        <v>290.7</v>
      </c>
      <c r="U37" s="263">
        <f t="shared" si="24"/>
        <v>232</v>
      </c>
      <c r="V37" s="19">
        <f t="shared" si="25"/>
        <v>241</v>
      </c>
      <c r="W37" s="19">
        <f t="shared" si="26"/>
        <v>237</v>
      </c>
      <c r="X37" s="195" t="s">
        <v>35</v>
      </c>
    </row>
    <row r="38" spans="2:24" ht="21">
      <c r="B38" s="248" t="s">
        <v>7</v>
      </c>
      <c r="C38" s="247"/>
      <c r="D38" s="259">
        <v>940</v>
      </c>
      <c r="E38" s="281">
        <f t="shared" ref="E38:F38" si="36">C54</f>
        <v>743</v>
      </c>
      <c r="F38" s="282">
        <f t="shared" si="36"/>
        <v>763</v>
      </c>
      <c r="G38" s="280">
        <v>336.2</v>
      </c>
      <c r="H38" s="280">
        <f t="shared" ref="H38:I38" si="37">F54</f>
        <v>239.5</v>
      </c>
      <c r="I38" s="280">
        <f t="shared" si="37"/>
        <v>179.6</v>
      </c>
      <c r="J38" s="258">
        <v>41748</v>
      </c>
      <c r="K38" s="281">
        <f t="shared" ref="K38:L38" si="38">I54</f>
        <v>23838</v>
      </c>
      <c r="L38" s="281">
        <f t="shared" si="38"/>
        <v>25859</v>
      </c>
      <c r="O38" s="263">
        <f t="shared" si="18"/>
        <v>41748</v>
      </c>
      <c r="P38" s="19">
        <f t="shared" si="19"/>
        <v>23838</v>
      </c>
      <c r="Q38" s="19">
        <f t="shared" si="20"/>
        <v>25859</v>
      </c>
      <c r="R38" s="250">
        <f t="shared" si="21"/>
        <v>336.2</v>
      </c>
      <c r="S38" s="20">
        <f t="shared" si="22"/>
        <v>239.5</v>
      </c>
      <c r="T38" s="251">
        <f t="shared" si="23"/>
        <v>179.6</v>
      </c>
      <c r="U38" s="263">
        <f t="shared" si="24"/>
        <v>940</v>
      </c>
      <c r="V38" s="19">
        <f t="shared" si="25"/>
        <v>743</v>
      </c>
      <c r="W38" s="19">
        <f t="shared" si="26"/>
        <v>763</v>
      </c>
      <c r="X38" s="195" t="s">
        <v>36</v>
      </c>
    </row>
    <row r="39" spans="2:24" ht="21">
      <c r="B39" s="248" t="s">
        <v>8</v>
      </c>
      <c r="C39" s="247"/>
      <c r="D39" s="236">
        <v>112</v>
      </c>
      <c r="E39" s="281">
        <f t="shared" ref="E39:F39" si="39">C55</f>
        <v>119</v>
      </c>
      <c r="F39" s="282">
        <f t="shared" si="39"/>
        <v>84</v>
      </c>
      <c r="G39" s="280">
        <v>42.1</v>
      </c>
      <c r="H39" s="280">
        <f t="shared" ref="H39:I39" si="40">F55</f>
        <v>55.3</v>
      </c>
      <c r="I39" s="280">
        <f t="shared" si="40"/>
        <v>18.3</v>
      </c>
      <c r="J39" s="258">
        <v>4197</v>
      </c>
      <c r="K39" s="281">
        <f t="shared" ref="K39:L39" si="41">I55</f>
        <v>3831</v>
      </c>
      <c r="L39" s="281">
        <f t="shared" si="41"/>
        <v>3151</v>
      </c>
      <c r="O39" s="263">
        <f t="shared" si="18"/>
        <v>4197</v>
      </c>
      <c r="P39" s="19">
        <f t="shared" si="19"/>
        <v>3831</v>
      </c>
      <c r="Q39" s="19">
        <f t="shared" si="20"/>
        <v>3151</v>
      </c>
      <c r="R39" s="250">
        <f t="shared" si="21"/>
        <v>42.1</v>
      </c>
      <c r="S39" s="20">
        <f t="shared" si="22"/>
        <v>55.3</v>
      </c>
      <c r="T39" s="251">
        <f t="shared" si="23"/>
        <v>18.3</v>
      </c>
      <c r="U39" s="263">
        <f t="shared" si="24"/>
        <v>112</v>
      </c>
      <c r="V39" s="19">
        <f t="shared" si="25"/>
        <v>119</v>
      </c>
      <c r="W39" s="19">
        <f t="shared" si="26"/>
        <v>84</v>
      </c>
      <c r="X39" s="195" t="s">
        <v>37</v>
      </c>
    </row>
    <row r="40" spans="2:24" ht="21">
      <c r="B40" s="246" t="s">
        <v>38</v>
      </c>
      <c r="C40" s="246"/>
      <c r="D40" s="275">
        <f t="shared" ref="D40:L40" si="42">SUM(D33:D39)</f>
        <v>4168</v>
      </c>
      <c r="E40" s="275">
        <f t="shared" si="42"/>
        <v>4122</v>
      </c>
      <c r="F40" s="276">
        <f t="shared" si="42"/>
        <v>3923</v>
      </c>
      <c r="G40" s="277">
        <f t="shared" si="42"/>
        <v>3343.7</v>
      </c>
      <c r="H40" s="277">
        <f t="shared" si="42"/>
        <v>3631.7</v>
      </c>
      <c r="I40" s="374">
        <f t="shared" si="42"/>
        <v>3472</v>
      </c>
      <c r="J40" s="278">
        <f t="shared" si="42"/>
        <v>100436</v>
      </c>
      <c r="K40" s="279">
        <f t="shared" si="42"/>
        <v>79481</v>
      </c>
      <c r="L40" s="279">
        <f t="shared" si="42"/>
        <v>76471</v>
      </c>
      <c r="O40" s="304">
        <f>SUM(O33:O39)</f>
        <v>100436</v>
      </c>
      <c r="P40" s="305">
        <f t="shared" ref="P40:Q40" si="43">K40</f>
        <v>79481</v>
      </c>
      <c r="Q40" s="305">
        <f t="shared" si="43"/>
        <v>76471</v>
      </c>
      <c r="R40" s="306">
        <f>SUM(R33:R39)</f>
        <v>3343.7</v>
      </c>
      <c r="S40" s="306">
        <f t="shared" ref="S40:T40" si="44">H40</f>
        <v>3631.7</v>
      </c>
      <c r="T40" s="306">
        <f t="shared" si="44"/>
        <v>3472</v>
      </c>
      <c r="U40" s="304">
        <f>SUM(U33:U39)</f>
        <v>4168</v>
      </c>
      <c r="V40" s="305">
        <f t="shared" ref="V40:W40" si="45">E40</f>
        <v>4122</v>
      </c>
      <c r="W40" s="305">
        <f t="shared" si="45"/>
        <v>3923</v>
      </c>
      <c r="X40" s="307" t="s">
        <v>39</v>
      </c>
    </row>
    <row r="41" spans="2:24" ht="20.399999999999999">
      <c r="B41" s="1"/>
      <c r="C41" s="1"/>
      <c r="D41" s="239"/>
      <c r="E41" s="240"/>
      <c r="F41" s="58"/>
      <c r="G41" s="240"/>
      <c r="H41" s="240"/>
      <c r="I41" s="240"/>
      <c r="J41" s="1"/>
      <c r="K41" s="1"/>
      <c r="L41" s="1"/>
    </row>
    <row r="42" spans="2:24" ht="20.399999999999999" hidden="1">
      <c r="F42" s="7"/>
    </row>
    <row r="43" spans="2:24" ht="36.75" hidden="1" customHeight="1">
      <c r="B43" s="151"/>
      <c r="M43" s="264"/>
      <c r="N43" s="270" t="s">
        <v>237</v>
      </c>
    </row>
    <row r="44" spans="2:24" ht="25.5" hidden="1" customHeight="1">
      <c r="B44" s="533" t="s">
        <v>288</v>
      </c>
      <c r="C44" s="535" t="s">
        <v>27</v>
      </c>
      <c r="D44" s="535"/>
      <c r="E44" s="535"/>
      <c r="F44" s="535" t="s">
        <v>289</v>
      </c>
      <c r="G44" s="535"/>
      <c r="H44" s="535"/>
      <c r="I44" s="535" t="s">
        <v>28</v>
      </c>
      <c r="J44" s="535"/>
      <c r="K44" s="535"/>
    </row>
    <row r="45" spans="2:24" hidden="1">
      <c r="B45" s="534"/>
      <c r="C45" s="446" t="s">
        <v>290</v>
      </c>
      <c r="D45" s="446" t="s">
        <v>291</v>
      </c>
      <c r="E45" s="447" t="s">
        <v>292</v>
      </c>
      <c r="F45" s="446" t="s">
        <v>290</v>
      </c>
      <c r="G45" s="446" t="s">
        <v>291</v>
      </c>
      <c r="H45" s="447" t="s">
        <v>292</v>
      </c>
      <c r="I45" s="446" t="s">
        <v>290</v>
      </c>
      <c r="J45" s="446" t="s">
        <v>291</v>
      </c>
      <c r="K45" s="447" t="s">
        <v>292</v>
      </c>
    </row>
    <row r="46" spans="2:24" hidden="1">
      <c r="B46" s="448"/>
      <c r="C46" s="449"/>
      <c r="D46" s="449"/>
      <c r="E46" s="449"/>
      <c r="F46" s="450"/>
      <c r="G46" s="449"/>
      <c r="H46" s="450"/>
      <c r="I46" s="449"/>
      <c r="J46" s="449"/>
      <c r="K46" s="451"/>
    </row>
    <row r="47" spans="2:24" hidden="1">
      <c r="B47" s="452" t="s">
        <v>1</v>
      </c>
      <c r="C47" s="453">
        <v>4122</v>
      </c>
      <c r="D47" s="453">
        <v>3923</v>
      </c>
      <c r="E47" s="454">
        <v>-4.8277535177098499E-2</v>
      </c>
      <c r="F47" s="455">
        <v>3631.7</v>
      </c>
      <c r="G47" s="455">
        <v>3472</v>
      </c>
      <c r="H47" s="454">
        <v>-4.3973896522290154E-2</v>
      </c>
      <c r="I47" s="453">
        <v>79481</v>
      </c>
      <c r="J47" s="453">
        <v>76471</v>
      </c>
      <c r="K47" s="456">
        <v>-3.7870686075917516E-2</v>
      </c>
    </row>
    <row r="48" spans="2:24" hidden="1">
      <c r="B48" s="457"/>
      <c r="C48" s="458"/>
      <c r="D48" s="458"/>
      <c r="E48" s="459"/>
      <c r="F48" s="460"/>
      <c r="G48" s="460"/>
      <c r="H48" s="459"/>
      <c r="I48" s="458"/>
      <c r="J48" s="458"/>
      <c r="K48" s="461"/>
    </row>
    <row r="49" spans="2:37" hidden="1">
      <c r="B49" s="462" t="s">
        <v>2</v>
      </c>
      <c r="C49" s="463">
        <v>1184</v>
      </c>
      <c r="D49" s="463">
        <v>1116</v>
      </c>
      <c r="E49" s="464">
        <v>-5.7432432432432436E-2</v>
      </c>
      <c r="F49" s="465">
        <v>1447.8</v>
      </c>
      <c r="G49" s="465">
        <v>852.7</v>
      </c>
      <c r="H49" s="464">
        <v>-0.41103743610996007</v>
      </c>
      <c r="I49" s="463">
        <v>16094</v>
      </c>
      <c r="J49" s="463">
        <v>14655</v>
      </c>
      <c r="K49" s="464">
        <v>-8.9412203305579724E-2</v>
      </c>
    </row>
    <row r="50" spans="2:37" hidden="1">
      <c r="B50" s="466" t="s">
        <v>3</v>
      </c>
      <c r="C50" s="463">
        <v>781</v>
      </c>
      <c r="D50" s="463">
        <v>785</v>
      </c>
      <c r="E50" s="464">
        <v>5.1216389244558257E-3</v>
      </c>
      <c r="F50" s="465">
        <v>695.4</v>
      </c>
      <c r="G50" s="465">
        <v>569</v>
      </c>
      <c r="H50" s="464">
        <v>-0.18176589013517397</v>
      </c>
      <c r="I50" s="463">
        <v>10495</v>
      </c>
      <c r="J50" s="463">
        <v>10934</v>
      </c>
      <c r="K50" s="464">
        <v>4.1829442591710335E-2</v>
      </c>
    </row>
    <row r="51" spans="2:37" hidden="1">
      <c r="B51" s="466" t="s">
        <v>4</v>
      </c>
      <c r="C51" s="463">
        <v>336</v>
      </c>
      <c r="D51" s="463">
        <v>271</v>
      </c>
      <c r="E51" s="464">
        <v>-0.19345238095238096</v>
      </c>
      <c r="F51" s="465">
        <v>429.8</v>
      </c>
      <c r="G51" s="465">
        <v>813.7</v>
      </c>
      <c r="H51" s="464">
        <v>0.89320614239181018</v>
      </c>
      <c r="I51" s="463">
        <v>5543</v>
      </c>
      <c r="J51" s="463">
        <v>4686</v>
      </c>
      <c r="K51" s="464">
        <v>-0.15460941728305971</v>
      </c>
    </row>
    <row r="52" spans="2:37" hidden="1">
      <c r="B52" s="466" t="s">
        <v>5</v>
      </c>
      <c r="C52" s="463">
        <v>718</v>
      </c>
      <c r="D52" s="463">
        <v>667</v>
      </c>
      <c r="E52" s="464">
        <v>-7.1030640668523673E-2</v>
      </c>
      <c r="F52" s="465">
        <v>550.70000000000005</v>
      </c>
      <c r="G52" s="465">
        <v>748</v>
      </c>
      <c r="H52" s="464">
        <v>0.35827129108407468</v>
      </c>
      <c r="I52" s="463">
        <v>16550</v>
      </c>
      <c r="J52" s="463">
        <v>13256</v>
      </c>
      <c r="K52" s="464">
        <v>-0.19903323262839878</v>
      </c>
    </row>
    <row r="53" spans="2:37" hidden="1">
      <c r="B53" s="466" t="s">
        <v>293</v>
      </c>
      <c r="C53" s="463">
        <v>241</v>
      </c>
      <c r="D53" s="463">
        <v>237</v>
      </c>
      <c r="E53" s="464">
        <v>-1.6597510373443983E-2</v>
      </c>
      <c r="F53" s="465">
        <v>213.2</v>
      </c>
      <c r="G53" s="465">
        <v>290.7</v>
      </c>
      <c r="H53" s="464">
        <v>0.36350844277673527</v>
      </c>
      <c r="I53" s="463">
        <v>3130</v>
      </c>
      <c r="J53" s="463">
        <v>3930</v>
      </c>
      <c r="K53" s="464">
        <v>0.25559105431309903</v>
      </c>
    </row>
    <row r="54" spans="2:37" hidden="1">
      <c r="B54" s="466" t="s">
        <v>7</v>
      </c>
      <c r="C54" s="463">
        <v>743</v>
      </c>
      <c r="D54" s="463">
        <v>763</v>
      </c>
      <c r="E54" s="464">
        <v>2.6917900403768506E-2</v>
      </c>
      <c r="F54" s="465">
        <v>239.5</v>
      </c>
      <c r="G54" s="465">
        <v>179.6</v>
      </c>
      <c r="H54" s="464">
        <v>-0.25010438413361158</v>
      </c>
      <c r="I54" s="463">
        <v>23838</v>
      </c>
      <c r="J54" s="463">
        <v>25859</v>
      </c>
      <c r="K54" s="464">
        <v>8.4780602399530156E-2</v>
      </c>
    </row>
    <row r="55" spans="2:37" hidden="1">
      <c r="B55" s="467" t="s">
        <v>8</v>
      </c>
      <c r="C55" s="463">
        <v>119</v>
      </c>
      <c r="D55" s="463">
        <v>84</v>
      </c>
      <c r="E55" s="464">
        <v>-0.29411764705882354</v>
      </c>
      <c r="F55" s="465">
        <v>55.3</v>
      </c>
      <c r="G55" s="465">
        <v>18.3</v>
      </c>
      <c r="H55" s="464">
        <v>-0.6690777576853526</v>
      </c>
      <c r="I55" s="463">
        <v>3831</v>
      </c>
      <c r="J55" s="463">
        <v>3151</v>
      </c>
      <c r="K55" s="464">
        <v>-0.17749934742886975</v>
      </c>
    </row>
    <row r="56" spans="2:37" hidden="1">
      <c r="B56" s="468"/>
      <c r="C56" s="449"/>
      <c r="D56" s="449"/>
      <c r="E56" s="469"/>
      <c r="F56" s="470"/>
      <c r="G56" s="470"/>
      <c r="H56" s="469"/>
      <c r="I56" s="449"/>
      <c r="J56" s="449"/>
      <c r="K56" s="471"/>
      <c r="AJ56" s="18" t="s">
        <v>59</v>
      </c>
      <c r="AK56" s="18" t="s">
        <v>61</v>
      </c>
    </row>
    <row r="57" spans="2:37" hidden="1">
      <c r="G57" s="267"/>
      <c r="AI57" s="17"/>
      <c r="AJ57">
        <v>1185.4000000000001</v>
      </c>
      <c r="AK57">
        <v>689.8</v>
      </c>
    </row>
    <row r="58" spans="2:37">
      <c r="G58" s="267"/>
    </row>
    <row r="92" spans="7:7" ht="18">
      <c r="G92" s="266"/>
    </row>
    <row r="103" spans="7:7">
      <c r="G103" s="265"/>
    </row>
    <row r="157" spans="7:7">
      <c r="G157" s="265"/>
    </row>
    <row r="159" spans="7:7">
      <c r="G159" s="265"/>
    </row>
    <row r="195" spans="7:7">
      <c r="G195" s="265"/>
    </row>
    <row r="197" spans="7:7" ht="23.4">
      <c r="G197" s="268"/>
    </row>
    <row r="205" spans="7:7" ht="23.4">
      <c r="G205" s="268"/>
    </row>
    <row r="213" spans="7:7" ht="23.4">
      <c r="G213" s="268"/>
    </row>
    <row r="216" spans="7:7">
      <c r="G216" s="265"/>
    </row>
    <row r="224" spans="7:7">
      <c r="G224" s="52"/>
    </row>
    <row r="225" spans="7:7">
      <c r="G225" s="52"/>
    </row>
    <row r="226" spans="7:7">
      <c r="G226" s="269"/>
    </row>
    <row r="227" spans="7:7">
      <c r="G227" s="52"/>
    </row>
    <row r="228" spans="7:7">
      <c r="G228" s="52"/>
    </row>
    <row r="229" spans="7:7">
      <c r="G229" s="52"/>
    </row>
    <row r="230" spans="7:7">
      <c r="G230" s="52"/>
    </row>
    <row r="231" spans="7:7">
      <c r="G231" s="52"/>
    </row>
    <row r="232" spans="7:7">
      <c r="G232" s="52"/>
    </row>
    <row r="233" spans="7:7">
      <c r="G233" s="52"/>
    </row>
    <row r="236" spans="7:7">
      <c r="G236" s="52"/>
    </row>
    <row r="248" spans="7:7">
      <c r="G248" s="265"/>
    </row>
    <row r="258" spans="7:7">
      <c r="G258" s="265"/>
    </row>
    <row r="271" spans="7:7">
      <c r="G271" s="52"/>
    </row>
    <row r="273" spans="7:7">
      <c r="G273" s="52"/>
    </row>
    <row r="275" spans="7:7">
      <c r="G275" s="52"/>
    </row>
  </sheetData>
  <mergeCells count="16">
    <mergeCell ref="B2:G2"/>
    <mergeCell ref="B14:G14"/>
    <mergeCell ref="B29:L29"/>
    <mergeCell ref="O29:X29"/>
    <mergeCell ref="U31:W31"/>
    <mergeCell ref="R31:T31"/>
    <mergeCell ref="O31:Q31"/>
    <mergeCell ref="I2:N2"/>
    <mergeCell ref="B30:I30"/>
    <mergeCell ref="D31:F31"/>
    <mergeCell ref="J31:L31"/>
    <mergeCell ref="B44:B45"/>
    <mergeCell ref="C44:E44"/>
    <mergeCell ref="F44:H44"/>
    <mergeCell ref="I44:K44"/>
    <mergeCell ref="G31:I31"/>
  </mergeCells>
  <pageMargins left="0.7" right="0.7" top="0.75" bottom="0.75" header="0.3" footer="0.3"/>
  <pageSetup paperSize="9" orientation="portrait" r:id="rId1"/>
  <drawing r:id="rId2"/>
  <legacyDrawing r:id="rId3"/>
  <controls>
    <control shapeId="3074" r:id="rId4" name="Control 2"/>
    <control shapeId="3075" r:id="rId5" name="Control 3"/>
    <control shapeId="3076" r:id="rId6" name="Control 4"/>
    <control shapeId="3077" r:id="rId7" name="Control 5"/>
    <control shapeId="3083" r:id="rId8" name="Control 1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B1:AB128"/>
  <sheetViews>
    <sheetView zoomScale="50" zoomScaleNormal="50" workbookViewId="0">
      <selection activeCell="M146" sqref="M146"/>
    </sheetView>
  </sheetViews>
  <sheetFormatPr baseColWidth="10" defaultRowHeight="14.4"/>
  <cols>
    <col min="1" max="1" width="0.88671875" customWidth="1"/>
    <col min="2" max="2" width="24.5546875" customWidth="1"/>
    <col min="3" max="3" width="4.44140625" customWidth="1"/>
    <col min="4" max="4" width="18.6640625" customWidth="1"/>
    <col min="5" max="5" width="17.5546875" customWidth="1"/>
    <col min="6" max="6" width="17.88671875" customWidth="1"/>
    <col min="7" max="7" width="10.44140625" customWidth="1"/>
    <col min="8" max="8" width="19.5546875" customWidth="1"/>
    <col min="9" max="9" width="17.88671875" customWidth="1"/>
    <col min="10" max="10" width="14.44140625" customWidth="1"/>
    <col min="11" max="11" width="1.88671875" customWidth="1"/>
    <col min="12" max="12" width="20.109375" customWidth="1"/>
    <col min="13" max="13" width="19.88671875" customWidth="1"/>
    <col min="14" max="14" width="2" customWidth="1"/>
    <col min="15" max="16" width="20.109375" customWidth="1"/>
    <col min="17" max="17" width="1.44140625" customWidth="1"/>
    <col min="18" max="20" width="19.109375" customWidth="1"/>
    <col min="21" max="21" width="1.44140625" customWidth="1"/>
    <col min="22" max="24" width="22" customWidth="1"/>
    <col min="25" max="25" width="45.88671875" customWidth="1"/>
    <col min="26" max="26" width="3.109375" customWidth="1"/>
  </cols>
  <sheetData>
    <row r="1" spans="2:28">
      <c r="B1" s="1"/>
      <c r="C1" s="1"/>
      <c r="D1" s="1"/>
      <c r="E1" s="1"/>
      <c r="F1" s="1"/>
      <c r="G1" s="1"/>
      <c r="H1" s="1"/>
      <c r="I1" s="1"/>
      <c r="J1" s="1"/>
    </row>
    <row r="2" spans="2:28" ht="28.8">
      <c r="B2" s="554" t="s">
        <v>23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</row>
    <row r="3" spans="2:28" ht="8.2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28" ht="22.8">
      <c r="B4" s="98"/>
      <c r="C4" s="99"/>
      <c r="D4" s="553" t="s">
        <v>24</v>
      </c>
      <c r="E4" s="553"/>
      <c r="F4" s="553"/>
      <c r="G4" s="557"/>
      <c r="H4" s="553" t="s">
        <v>22</v>
      </c>
      <c r="I4" s="553"/>
      <c r="J4" s="553"/>
      <c r="K4" s="102"/>
      <c r="L4" s="553" t="s">
        <v>25</v>
      </c>
      <c r="M4" s="553"/>
      <c r="N4" s="103"/>
      <c r="AB4" s="103"/>
    </row>
    <row r="5" spans="2:28" s="101" customFormat="1" ht="38.25" customHeight="1">
      <c r="B5" s="100"/>
      <c r="C5" s="100"/>
      <c r="D5" s="483">
        <v>2012</v>
      </c>
      <c r="E5" s="483">
        <v>2013</v>
      </c>
      <c r="F5" s="104" t="s">
        <v>9</v>
      </c>
      <c r="G5" s="557"/>
      <c r="H5" s="483">
        <v>2012</v>
      </c>
      <c r="I5" s="483">
        <v>2013</v>
      </c>
      <c r="J5" s="483" t="s">
        <v>9</v>
      </c>
      <c r="K5" s="105"/>
      <c r="L5" s="483">
        <v>2012</v>
      </c>
      <c r="M5" s="483">
        <v>2013</v>
      </c>
      <c r="N5" s="106"/>
      <c r="O5"/>
      <c r="P5"/>
      <c r="Q5"/>
      <c r="R5"/>
      <c r="S5"/>
      <c r="T5"/>
      <c r="U5"/>
      <c r="V5"/>
      <c r="W5"/>
      <c r="X5"/>
      <c r="Y5"/>
      <c r="Z5"/>
      <c r="AA5"/>
      <c r="AB5" s="106"/>
    </row>
    <row r="6" spans="2:28" s="101" customFormat="1" ht="38.25" customHeight="1">
      <c r="B6" s="558" t="s">
        <v>1</v>
      </c>
      <c r="C6" s="558"/>
      <c r="D6" s="108">
        <f>SUM(D7:D13)</f>
        <v>21262.672999999999</v>
      </c>
      <c r="E6" s="108">
        <f>SUM(E7:E13)</f>
        <v>22576.648000000001</v>
      </c>
      <c r="F6" s="107">
        <f>E6/D6-1</f>
        <v>6.1797263213331677E-2</v>
      </c>
      <c r="G6" s="557"/>
      <c r="H6" s="108">
        <f>SUM(H7:H13)</f>
        <v>29196.629000000001</v>
      </c>
      <c r="I6" s="108">
        <f>SUM(I7:I13)</f>
        <v>29760.706999999999</v>
      </c>
      <c r="J6" s="107">
        <f>I6/H6-1</f>
        <v>1.9319970123948149E-2</v>
      </c>
      <c r="K6" s="105"/>
      <c r="L6" s="108">
        <f>SUM(L7:L13)</f>
        <v>-7933.9560000000001</v>
      </c>
      <c r="M6" s="108">
        <f>SUM(M7:M13)</f>
        <v>-7184.0590000000011</v>
      </c>
      <c r="N6" s="106"/>
      <c r="O6"/>
      <c r="P6"/>
      <c r="Q6"/>
      <c r="R6"/>
      <c r="S6"/>
      <c r="T6"/>
      <c r="U6"/>
      <c r="V6"/>
      <c r="W6"/>
      <c r="X6"/>
      <c r="Y6"/>
      <c r="Z6"/>
      <c r="AA6"/>
      <c r="AB6" s="106"/>
    </row>
    <row r="7" spans="2:28" s="101" customFormat="1" ht="38.25" customHeight="1">
      <c r="B7" s="289" t="s">
        <v>2</v>
      </c>
      <c r="C7" s="288"/>
      <c r="D7" s="188">
        <f>C27</f>
        <v>1811.7829999999999</v>
      </c>
      <c r="E7" s="188">
        <f>D27</f>
        <v>1875.307</v>
      </c>
      <c r="F7" s="144">
        <f t="shared" ref="F7:F14" si="0">E7/D7-1</f>
        <v>3.5061594020917575E-2</v>
      </c>
      <c r="G7" s="557"/>
      <c r="H7" s="191">
        <f>F27</f>
        <v>1937.2339999999999</v>
      </c>
      <c r="I7" s="191">
        <f>G27</f>
        <v>1717.5049999999999</v>
      </c>
      <c r="J7" s="144">
        <f t="shared" ref="J7:J14" si="1">I7/H7-1</f>
        <v>-0.11342408815868399</v>
      </c>
      <c r="K7" s="105"/>
      <c r="L7" s="290">
        <f>D7-H7</f>
        <v>-125.45100000000002</v>
      </c>
      <c r="M7" s="290">
        <f>E7-I7</f>
        <v>157.80200000000013</v>
      </c>
      <c r="N7" s="106"/>
      <c r="O7"/>
      <c r="P7"/>
      <c r="Q7"/>
      <c r="R7"/>
      <c r="S7"/>
      <c r="T7"/>
      <c r="U7"/>
      <c r="V7"/>
      <c r="W7"/>
      <c r="X7"/>
      <c r="Y7"/>
      <c r="Z7"/>
      <c r="AA7"/>
      <c r="AB7" s="106"/>
    </row>
    <row r="8" spans="2:28" s="101" customFormat="1" ht="38.25" customHeight="1">
      <c r="B8" s="289" t="s">
        <v>3</v>
      </c>
      <c r="C8" s="288"/>
      <c r="D8" s="189">
        <f>C45</f>
        <v>1233.5409999999999</v>
      </c>
      <c r="E8" s="189">
        <f>D45</f>
        <v>1338.8569999999997</v>
      </c>
      <c r="F8" s="144">
        <f t="shared" si="0"/>
        <v>8.5376975714629433E-2</v>
      </c>
      <c r="G8" s="557"/>
      <c r="H8" s="191">
        <f>F45</f>
        <v>2251.326</v>
      </c>
      <c r="I8" s="191">
        <f>G45</f>
        <v>2369.3410000000003</v>
      </c>
      <c r="J8" s="144">
        <f t="shared" si="1"/>
        <v>5.2420218129227036E-2</v>
      </c>
      <c r="K8" s="105"/>
      <c r="L8" s="290">
        <f t="shared" ref="L8:M14" si="2">D8-H8</f>
        <v>-1017.7850000000001</v>
      </c>
      <c r="M8" s="290">
        <f t="shared" si="2"/>
        <v>-1030.4840000000006</v>
      </c>
      <c r="N8" s="106"/>
      <c r="O8"/>
      <c r="P8"/>
      <c r="Q8"/>
      <c r="R8"/>
      <c r="S8"/>
      <c r="T8"/>
      <c r="U8"/>
      <c r="V8"/>
      <c r="W8"/>
      <c r="X8"/>
      <c r="Y8"/>
      <c r="Z8"/>
      <c r="AA8"/>
      <c r="AB8" s="106"/>
    </row>
    <row r="9" spans="2:28" s="101" customFormat="1" ht="38.25" customHeight="1">
      <c r="B9" s="289" t="s">
        <v>4</v>
      </c>
      <c r="C9" s="288"/>
      <c r="D9" s="188">
        <f>C29</f>
        <v>343.584</v>
      </c>
      <c r="E9" s="188">
        <f>D29</f>
        <v>436.76600000000002</v>
      </c>
      <c r="F9" s="144">
        <f t="shared" si="0"/>
        <v>0.27120587687435971</v>
      </c>
      <c r="G9" s="557"/>
      <c r="H9" s="191">
        <f>F29</f>
        <v>418.69799999999998</v>
      </c>
      <c r="I9" s="191">
        <f>G29</f>
        <v>461.23900000000003</v>
      </c>
      <c r="J9" s="144">
        <f t="shared" si="1"/>
        <v>0.10160306473878555</v>
      </c>
      <c r="K9" s="105"/>
      <c r="L9" s="290">
        <f t="shared" si="2"/>
        <v>-75.113999999999976</v>
      </c>
      <c r="M9" s="290">
        <f t="shared" si="2"/>
        <v>-24.473000000000013</v>
      </c>
      <c r="N9" s="106"/>
      <c r="O9"/>
      <c r="P9"/>
      <c r="Q9"/>
      <c r="R9"/>
      <c r="S9"/>
      <c r="T9"/>
      <c r="U9"/>
      <c r="V9"/>
      <c r="W9"/>
      <c r="X9"/>
      <c r="Y9"/>
      <c r="Z9"/>
      <c r="AA9"/>
      <c r="AB9" s="106"/>
    </row>
    <row r="10" spans="2:28" s="101" customFormat="1" ht="38.25" customHeight="1">
      <c r="B10" s="289" t="s">
        <v>5</v>
      </c>
      <c r="C10" s="288"/>
      <c r="D10" s="190">
        <f>C31</f>
        <v>9714.7999999999993</v>
      </c>
      <c r="E10" s="190">
        <f>D31</f>
        <v>10364.599999999999</v>
      </c>
      <c r="F10" s="144">
        <f>E10/D10-1</f>
        <v>6.6887635360480813E-2</v>
      </c>
      <c r="G10" s="557"/>
      <c r="H10" s="190">
        <f>F31</f>
        <v>15952.9</v>
      </c>
      <c r="I10" s="190">
        <f>G31</f>
        <v>16048</v>
      </c>
      <c r="J10" s="144">
        <f t="shared" si="1"/>
        <v>5.9612985726733569E-3</v>
      </c>
      <c r="K10" s="105"/>
      <c r="L10" s="290">
        <f>D10-H10</f>
        <v>-6238.1</v>
      </c>
      <c r="M10" s="290">
        <f>E10-I10</f>
        <v>-5683.4000000000015</v>
      </c>
      <c r="N10" s="106"/>
      <c r="O10" s="56"/>
      <c r="P10"/>
      <c r="Q10"/>
      <c r="R10"/>
      <c r="S10"/>
      <c r="T10"/>
      <c r="U10"/>
      <c r="V10"/>
      <c r="W10"/>
      <c r="X10"/>
      <c r="Y10"/>
      <c r="Z10"/>
      <c r="AA10"/>
      <c r="AB10" s="106"/>
    </row>
    <row r="11" spans="2:28" s="101" customFormat="1" ht="38.25" customHeight="1">
      <c r="B11" s="289" t="s">
        <v>6</v>
      </c>
      <c r="C11" s="288"/>
      <c r="D11" s="188">
        <f>C37</f>
        <v>2231.165</v>
      </c>
      <c r="E11" s="188">
        <f>D37</f>
        <v>2333.9679999999998</v>
      </c>
      <c r="F11" s="144">
        <f t="shared" si="0"/>
        <v>4.6075928942951316E-2</v>
      </c>
      <c r="G11" s="557"/>
      <c r="H11" s="191">
        <f>F37</f>
        <v>4363.2709999999997</v>
      </c>
      <c r="I11" s="191">
        <f>G37</f>
        <v>4691.2219999999998</v>
      </c>
      <c r="J11" s="144">
        <f t="shared" si="1"/>
        <v>7.5161730729079279E-2</v>
      </c>
      <c r="K11" s="105"/>
      <c r="L11" s="290">
        <f t="shared" si="2"/>
        <v>-2132.1059999999998</v>
      </c>
      <c r="M11" s="290">
        <f t="shared" si="2"/>
        <v>-2357.2539999999999</v>
      </c>
      <c r="N11" s="106"/>
      <c r="O11" s="56"/>
      <c r="P11"/>
      <c r="Q11"/>
      <c r="R11"/>
      <c r="S11"/>
      <c r="T11"/>
      <c r="U11"/>
      <c r="V11"/>
      <c r="W11"/>
      <c r="X11"/>
      <c r="Y11"/>
      <c r="Z11"/>
      <c r="AA11"/>
      <c r="AB11" s="106"/>
    </row>
    <row r="12" spans="2:28" s="101" customFormat="1" ht="38.25" customHeight="1">
      <c r="B12" s="289" t="s">
        <v>7</v>
      </c>
      <c r="C12" s="288"/>
      <c r="D12" s="190">
        <f>C41</f>
        <v>4913.5</v>
      </c>
      <c r="E12" s="190">
        <f>D41</f>
        <v>5214.59</v>
      </c>
      <c r="F12" s="144">
        <f t="shared" ref="F12" si="3">E12/D12-1</f>
        <v>6.1278111325938855E-2</v>
      </c>
      <c r="G12" s="557"/>
      <c r="H12" s="191">
        <f>F41</f>
        <v>3568.5</v>
      </c>
      <c r="I12" s="191">
        <f>G41</f>
        <v>3733.8</v>
      </c>
      <c r="J12" s="144">
        <f t="shared" si="1"/>
        <v>4.6321984026902019E-2</v>
      </c>
      <c r="K12" s="105"/>
      <c r="L12" s="290">
        <f t="shared" si="2"/>
        <v>1345</v>
      </c>
      <c r="M12" s="290">
        <f t="shared" si="2"/>
        <v>1480.79</v>
      </c>
      <c r="N12" s="106"/>
      <c r="O12"/>
      <c r="P12"/>
      <c r="Q12"/>
      <c r="R12"/>
      <c r="S12"/>
      <c r="T12"/>
      <c r="U12"/>
      <c r="V12"/>
      <c r="W12"/>
      <c r="X12"/>
      <c r="Y12"/>
      <c r="Z12"/>
      <c r="AA12"/>
      <c r="AB12" s="106"/>
    </row>
    <row r="13" spans="2:28" s="101" customFormat="1" ht="38.25" customHeight="1">
      <c r="B13" s="289" t="s">
        <v>8</v>
      </c>
      <c r="C13" s="288"/>
      <c r="D13" s="190">
        <f>C43</f>
        <v>1014.3</v>
      </c>
      <c r="E13" s="190">
        <f>D43</f>
        <v>1012.56</v>
      </c>
      <c r="F13" s="144">
        <f t="shared" si="0"/>
        <v>-1.7154687962140924E-3</v>
      </c>
      <c r="G13" s="557"/>
      <c r="H13" s="191">
        <f>F43</f>
        <v>704.7</v>
      </c>
      <c r="I13" s="191">
        <f>G43</f>
        <v>739.6</v>
      </c>
      <c r="J13" s="144">
        <f t="shared" si="1"/>
        <v>4.9524620405846376E-2</v>
      </c>
      <c r="K13" s="105"/>
      <c r="L13" s="290">
        <f t="shared" si="2"/>
        <v>309.59999999999991</v>
      </c>
      <c r="M13" s="290">
        <f t="shared" si="2"/>
        <v>272.95999999999992</v>
      </c>
      <c r="N13" s="106"/>
      <c r="O13"/>
      <c r="P13"/>
      <c r="Q13"/>
      <c r="R13"/>
      <c r="S13"/>
      <c r="T13"/>
      <c r="U13"/>
      <c r="V13"/>
      <c r="W13"/>
      <c r="X13"/>
      <c r="Y13"/>
      <c r="Z13"/>
      <c r="AA13"/>
      <c r="AB13" s="106"/>
    </row>
    <row r="14" spans="2:28" s="101" customFormat="1" ht="38.25" customHeight="1">
      <c r="B14" s="553" t="s">
        <v>26</v>
      </c>
      <c r="C14" s="553"/>
      <c r="D14" s="186">
        <f>C51</f>
        <v>26547.690999999999</v>
      </c>
      <c r="E14" s="186">
        <f>D51</f>
        <v>27701.162999999997</v>
      </c>
      <c r="F14" s="109">
        <f t="shared" si="0"/>
        <v>4.344905174615743E-2</v>
      </c>
      <c r="G14" s="557"/>
      <c r="H14" s="186">
        <f>F51</f>
        <v>38177.957999999999</v>
      </c>
      <c r="I14" s="186">
        <f>G51</f>
        <v>39509.350000000006</v>
      </c>
      <c r="J14" s="109">
        <f t="shared" si="1"/>
        <v>3.4873316168455348E-2</v>
      </c>
      <c r="K14" s="105"/>
      <c r="L14" s="291">
        <f t="shared" si="2"/>
        <v>-11630.267</v>
      </c>
      <c r="M14" s="291">
        <f t="shared" si="2"/>
        <v>-11808.187000000009</v>
      </c>
      <c r="N14" s="106"/>
      <c r="O14"/>
      <c r="P14"/>
      <c r="Q14"/>
      <c r="R14"/>
      <c r="S14"/>
      <c r="T14"/>
      <c r="U14"/>
      <c r="V14"/>
      <c r="W14"/>
      <c r="X14"/>
      <c r="Y14"/>
      <c r="Z14"/>
      <c r="AA14"/>
      <c r="AB14" s="106"/>
    </row>
    <row r="16" spans="2:28" hidden="1"/>
    <row r="17" spans="2:10" ht="18" hidden="1">
      <c r="D17" s="177"/>
      <c r="H17" s="46">
        <f>D6/H6</f>
        <v>0.72825780674885443</v>
      </c>
      <c r="I17" s="46">
        <f>E6/I6</f>
        <v>0.75860590274283479</v>
      </c>
    </row>
    <row r="18" spans="2:10" ht="18" hidden="1">
      <c r="D18" s="177"/>
      <c r="H18" s="46">
        <f>D14/H14</f>
        <v>0.69536697064835162</v>
      </c>
      <c r="I18" s="46">
        <f>E14/I14</f>
        <v>0.70112930230439108</v>
      </c>
    </row>
    <row r="19" spans="2:10" ht="18" hidden="1">
      <c r="D19" s="177"/>
    </row>
    <row r="20" spans="2:10" ht="18" hidden="1">
      <c r="D20" s="177"/>
    </row>
    <row r="21" spans="2:10" ht="18" hidden="1">
      <c r="B21" s="151"/>
      <c r="C21" s="151"/>
      <c r="D21" s="383"/>
      <c r="E21" s="151"/>
      <c r="F21" s="151"/>
      <c r="G21" s="151"/>
      <c r="H21" s="151"/>
      <c r="I21" s="151"/>
      <c r="J21" s="151"/>
    </row>
    <row r="22" spans="2:10" ht="15" hidden="1" thickTop="1">
      <c r="B22" s="384"/>
      <c r="C22" s="385"/>
      <c r="D22" s="385"/>
      <c r="E22" s="385"/>
      <c r="F22" s="385"/>
      <c r="G22" s="385"/>
      <c r="H22" s="385"/>
      <c r="I22" s="385"/>
      <c r="J22" s="386"/>
    </row>
    <row r="23" spans="2:10" ht="18" hidden="1">
      <c r="B23" s="387"/>
      <c r="C23" s="555" t="s">
        <v>238</v>
      </c>
      <c r="D23" s="555"/>
      <c r="E23" s="388"/>
      <c r="F23" s="555" t="s">
        <v>239</v>
      </c>
      <c r="G23" s="555"/>
      <c r="H23" s="388"/>
      <c r="I23" s="555" t="s">
        <v>240</v>
      </c>
      <c r="J23" s="556"/>
    </row>
    <row r="24" spans="2:10" ht="18" hidden="1">
      <c r="B24" s="389" t="s">
        <v>241</v>
      </c>
      <c r="C24" s="388"/>
      <c r="D24" s="388"/>
      <c r="E24" s="388"/>
      <c r="F24" s="388"/>
      <c r="G24" s="388"/>
      <c r="H24" s="388"/>
      <c r="I24" s="390"/>
      <c r="J24" s="391"/>
    </row>
    <row r="25" spans="2:10" ht="17.399999999999999" hidden="1">
      <c r="B25" s="392"/>
      <c r="C25" s="393" t="s">
        <v>284</v>
      </c>
      <c r="D25" s="393" t="s">
        <v>284</v>
      </c>
      <c r="E25" s="393" t="s">
        <v>243</v>
      </c>
      <c r="F25" s="393" t="s">
        <v>284</v>
      </c>
      <c r="G25" s="393" t="s">
        <v>284</v>
      </c>
      <c r="H25" s="393" t="s">
        <v>243</v>
      </c>
      <c r="I25" s="393" t="s">
        <v>284</v>
      </c>
      <c r="J25" s="394" t="s">
        <v>284</v>
      </c>
    </row>
    <row r="26" spans="2:10" ht="17.399999999999999" hidden="1">
      <c r="B26" s="392"/>
      <c r="C26" s="393">
        <v>2012</v>
      </c>
      <c r="D26" s="393">
        <v>2013</v>
      </c>
      <c r="E26" s="395"/>
      <c r="F26" s="393">
        <v>2012</v>
      </c>
      <c r="G26" s="393">
        <v>2013</v>
      </c>
      <c r="H26" s="395"/>
      <c r="I26" s="393">
        <v>2012</v>
      </c>
      <c r="J26" s="396">
        <v>2013</v>
      </c>
    </row>
    <row r="27" spans="2:10" ht="18" hidden="1">
      <c r="B27" s="402" t="s">
        <v>244</v>
      </c>
      <c r="C27" s="398">
        <v>1811.7829999999999</v>
      </c>
      <c r="D27" s="398">
        <v>1875.307</v>
      </c>
      <c r="E27" s="399">
        <v>3.5061594020917582E-2</v>
      </c>
      <c r="F27" s="400">
        <v>1937.2339999999999</v>
      </c>
      <c r="G27" s="400">
        <v>1717.5049999999999</v>
      </c>
      <c r="H27" s="399">
        <v>-0.113424088158684</v>
      </c>
      <c r="I27" s="398">
        <v>-125.45100000000002</v>
      </c>
      <c r="J27" s="401">
        <v>157.80200000000013</v>
      </c>
    </row>
    <row r="28" spans="2:10" ht="18" hidden="1">
      <c r="B28" s="397"/>
      <c r="C28" s="398"/>
      <c r="D28" s="398"/>
      <c r="E28" s="399" t="s">
        <v>221</v>
      </c>
      <c r="F28" s="400"/>
      <c r="G28" s="400"/>
      <c r="H28" s="399" t="s">
        <v>221</v>
      </c>
      <c r="I28" s="398"/>
      <c r="J28" s="401" t="s">
        <v>221</v>
      </c>
    </row>
    <row r="29" spans="2:10" ht="18" hidden="1">
      <c r="B29" s="402" t="s">
        <v>245</v>
      </c>
      <c r="C29" s="398">
        <v>343.584</v>
      </c>
      <c r="D29" s="398">
        <v>436.76600000000002</v>
      </c>
      <c r="E29" s="399">
        <v>0.27120587687435976</v>
      </c>
      <c r="F29" s="400">
        <v>418.69799999999998</v>
      </c>
      <c r="G29" s="400">
        <v>461.23900000000003</v>
      </c>
      <c r="H29" s="399">
        <v>0.10160306473878561</v>
      </c>
      <c r="I29" s="398">
        <v>-75.113999999999976</v>
      </c>
      <c r="J29" s="401">
        <v>-24.473000000000013</v>
      </c>
    </row>
    <row r="30" spans="2:10" ht="18" hidden="1">
      <c r="B30" s="397"/>
      <c r="C30" s="398"/>
      <c r="D30" s="398"/>
      <c r="E30" s="399"/>
      <c r="F30" s="400"/>
      <c r="G30" s="400"/>
      <c r="H30" s="399" t="s">
        <v>221</v>
      </c>
      <c r="I30" s="398"/>
      <c r="J30" s="401" t="s">
        <v>221</v>
      </c>
    </row>
    <row r="31" spans="2:10" ht="17.399999999999999" hidden="1">
      <c r="B31" s="402" t="s">
        <v>246</v>
      </c>
      <c r="C31" s="403">
        <v>9714.7999999999993</v>
      </c>
      <c r="D31" s="403">
        <v>10364.599999999999</v>
      </c>
      <c r="E31" s="404">
        <v>6.688763536048084E-2</v>
      </c>
      <c r="F31" s="403">
        <v>15952.9</v>
      </c>
      <c r="G31" s="403">
        <v>16048</v>
      </c>
      <c r="H31" s="404">
        <v>5.9612985726733301E-3</v>
      </c>
      <c r="I31" s="403">
        <v>-6238.1</v>
      </c>
      <c r="J31" s="405">
        <v>-5683.4000000000015</v>
      </c>
    </row>
    <row r="32" spans="2:10" ht="18" hidden="1">
      <c r="B32" s="397"/>
      <c r="C32" s="398"/>
      <c r="D32" s="398"/>
      <c r="E32" s="399" t="s">
        <v>221</v>
      </c>
      <c r="F32" s="400"/>
      <c r="G32" s="400"/>
      <c r="H32" s="399" t="s">
        <v>221</v>
      </c>
      <c r="I32" s="398"/>
      <c r="J32" s="401" t="s">
        <v>221</v>
      </c>
    </row>
    <row r="33" spans="2:10" ht="18" hidden="1">
      <c r="B33" s="406" t="s">
        <v>247</v>
      </c>
      <c r="C33" s="407">
        <v>3218</v>
      </c>
      <c r="D33" s="407">
        <v>3704.2</v>
      </c>
      <c r="E33" s="408">
        <v>0.1510876320696084</v>
      </c>
      <c r="F33" s="409">
        <v>10709.3</v>
      </c>
      <c r="G33" s="409">
        <v>10787.5</v>
      </c>
      <c r="H33" s="408">
        <v>7.3020645607089849E-3</v>
      </c>
      <c r="I33" s="407">
        <v>-7491.2999999999993</v>
      </c>
      <c r="J33" s="410">
        <v>-7083.3</v>
      </c>
    </row>
    <row r="34" spans="2:10" ht="18" hidden="1">
      <c r="B34" s="411"/>
      <c r="C34" s="407"/>
      <c r="D34" s="407"/>
      <c r="E34" s="408" t="s">
        <v>221</v>
      </c>
      <c r="F34" s="409"/>
      <c r="G34" s="409"/>
      <c r="H34" s="408" t="s">
        <v>221</v>
      </c>
      <c r="I34" s="407"/>
      <c r="J34" s="410" t="s">
        <v>221</v>
      </c>
    </row>
    <row r="35" spans="2:10" ht="18" hidden="1">
      <c r="B35" s="406" t="s">
        <v>248</v>
      </c>
      <c r="C35" s="407">
        <v>6496.8</v>
      </c>
      <c r="D35" s="407">
        <v>6660.4</v>
      </c>
      <c r="E35" s="408">
        <v>2.518162787834002E-2</v>
      </c>
      <c r="F35" s="409">
        <v>5243.6</v>
      </c>
      <c r="G35" s="409">
        <v>5260.5</v>
      </c>
      <c r="H35" s="408">
        <v>3.2229765809748331E-3</v>
      </c>
      <c r="I35" s="407">
        <v>1253.1999999999998</v>
      </c>
      <c r="J35" s="410">
        <v>1399.8999999999996</v>
      </c>
    </row>
    <row r="36" spans="2:10" ht="18" hidden="1">
      <c r="B36" s="397"/>
      <c r="C36" s="398"/>
      <c r="D36" s="398"/>
      <c r="E36" s="399" t="s">
        <v>221</v>
      </c>
      <c r="F36" s="400"/>
      <c r="G36" s="400"/>
      <c r="H36" s="399" t="s">
        <v>221</v>
      </c>
      <c r="I36" s="398"/>
      <c r="J36" s="401" t="s">
        <v>221</v>
      </c>
    </row>
    <row r="37" spans="2:10" ht="18" hidden="1">
      <c r="B37" s="402" t="s">
        <v>249</v>
      </c>
      <c r="C37" s="398">
        <v>2231.165</v>
      </c>
      <c r="D37" s="398">
        <v>2333.9679999999998</v>
      </c>
      <c r="E37" s="399">
        <v>4.6075928942951275E-2</v>
      </c>
      <c r="F37" s="400">
        <v>4363.2709999999997</v>
      </c>
      <c r="G37" s="400">
        <v>4691.2219999999998</v>
      </c>
      <c r="H37" s="399">
        <v>7.5161730729079182E-2</v>
      </c>
      <c r="I37" s="398">
        <v>-2132.1059999999998</v>
      </c>
      <c r="J37" s="401">
        <v>-2357.2539999999999</v>
      </c>
    </row>
    <row r="38" spans="2:10" ht="18" hidden="1">
      <c r="B38" s="397"/>
      <c r="C38" s="398"/>
      <c r="D38" s="398"/>
      <c r="E38" s="399" t="s">
        <v>221</v>
      </c>
      <c r="F38" s="400"/>
      <c r="G38" s="400"/>
      <c r="H38" s="399" t="s">
        <v>221</v>
      </c>
      <c r="I38" s="398"/>
      <c r="J38" s="401" t="s">
        <v>221</v>
      </c>
    </row>
    <row r="39" spans="2:10" ht="17.399999999999999" hidden="1">
      <c r="B39" s="402" t="s">
        <v>250</v>
      </c>
      <c r="C39" s="403">
        <v>5927.8</v>
      </c>
      <c r="D39" s="403">
        <v>6227.15</v>
      </c>
      <c r="E39" s="404">
        <v>5.049934208306614E-2</v>
      </c>
      <c r="F39" s="403">
        <v>4273.2</v>
      </c>
      <c r="G39" s="403">
        <v>4473.4000000000005</v>
      </c>
      <c r="H39" s="404">
        <v>4.6850135729664122E-2</v>
      </c>
      <c r="I39" s="403">
        <v>1654.6000000000004</v>
      </c>
      <c r="J39" s="405">
        <v>1753.7499999999991</v>
      </c>
    </row>
    <row r="40" spans="2:10" ht="18" hidden="1">
      <c r="B40" s="397"/>
      <c r="C40" s="398"/>
      <c r="D40" s="398"/>
      <c r="E40" s="399" t="s">
        <v>221</v>
      </c>
      <c r="F40" s="400"/>
      <c r="G40" s="400"/>
      <c r="H40" s="399" t="s">
        <v>221</v>
      </c>
      <c r="I40" s="398"/>
      <c r="J40" s="401" t="s">
        <v>221</v>
      </c>
    </row>
    <row r="41" spans="2:10" ht="18" hidden="1">
      <c r="B41" s="406" t="s">
        <v>251</v>
      </c>
      <c r="C41" s="407">
        <v>4913.5</v>
      </c>
      <c r="D41" s="407">
        <v>5214.59</v>
      </c>
      <c r="E41" s="408">
        <v>6.1278111325938772E-2</v>
      </c>
      <c r="F41" s="409">
        <v>3568.5</v>
      </c>
      <c r="G41" s="409">
        <v>3733.8</v>
      </c>
      <c r="H41" s="408">
        <v>4.6321984026902109E-2</v>
      </c>
      <c r="I41" s="407">
        <v>1345</v>
      </c>
      <c r="J41" s="410">
        <v>1480.79</v>
      </c>
    </row>
    <row r="42" spans="2:10" ht="18" hidden="1">
      <c r="B42" s="411"/>
      <c r="C42" s="407"/>
      <c r="D42" s="407"/>
      <c r="E42" s="408" t="s">
        <v>221</v>
      </c>
      <c r="F42" s="412"/>
      <c r="G42" s="412"/>
      <c r="H42" s="408" t="s">
        <v>221</v>
      </c>
      <c r="I42" s="407"/>
      <c r="J42" s="410" t="s">
        <v>221</v>
      </c>
    </row>
    <row r="43" spans="2:10" ht="18" hidden="1">
      <c r="B43" s="406" t="s">
        <v>252</v>
      </c>
      <c r="C43" s="407">
        <v>1014.3</v>
      </c>
      <c r="D43" s="407">
        <v>1012.56</v>
      </c>
      <c r="E43" s="408">
        <v>-1.7154687962141469E-3</v>
      </c>
      <c r="F43" s="409">
        <v>704.7</v>
      </c>
      <c r="G43" s="409">
        <v>739.6</v>
      </c>
      <c r="H43" s="408">
        <v>4.9524620405846424E-2</v>
      </c>
      <c r="I43" s="407">
        <v>309.59999999999991</v>
      </c>
      <c r="J43" s="410">
        <v>272.95999999999992</v>
      </c>
    </row>
    <row r="44" spans="2:10" ht="18" hidden="1">
      <c r="B44" s="397"/>
      <c r="C44" s="413"/>
      <c r="D44" s="413"/>
      <c r="E44" s="413"/>
      <c r="F44" s="414"/>
      <c r="G44" s="414"/>
      <c r="H44" s="413"/>
      <c r="I44" s="398"/>
      <c r="J44" s="415" t="s">
        <v>221</v>
      </c>
    </row>
    <row r="45" spans="2:10" ht="18" hidden="1">
      <c r="B45" s="402" t="s">
        <v>253</v>
      </c>
      <c r="C45" s="400">
        <v>1233.5409999999999</v>
      </c>
      <c r="D45" s="400">
        <v>1338.8569999999997</v>
      </c>
      <c r="E45" s="399">
        <v>8.5376975714629516E-2</v>
      </c>
      <c r="F45" s="400">
        <v>2251.326</v>
      </c>
      <c r="G45" s="400">
        <v>2369.3410000000003</v>
      </c>
      <c r="H45" s="399">
        <v>5.2420218129227099E-2</v>
      </c>
      <c r="I45" s="398">
        <v>-1017.7850000000001</v>
      </c>
      <c r="J45" s="401">
        <v>-1030.4840000000006</v>
      </c>
    </row>
    <row r="46" spans="2:10" ht="18" hidden="1">
      <c r="B46" s="397"/>
      <c r="C46" s="413"/>
      <c r="D46" s="413"/>
      <c r="E46" s="399" t="s">
        <v>221</v>
      </c>
      <c r="F46" s="414"/>
      <c r="G46" s="414"/>
      <c r="H46" s="399" t="s">
        <v>221</v>
      </c>
      <c r="I46" s="398"/>
      <c r="J46" s="401" t="s">
        <v>221</v>
      </c>
    </row>
    <row r="47" spans="2:10" ht="18" hidden="1">
      <c r="B47" s="416" t="s">
        <v>255</v>
      </c>
      <c r="C47" s="417">
        <v>67.082999999999998</v>
      </c>
      <c r="D47" s="417">
        <v>46.605000000000004</v>
      </c>
      <c r="E47" s="418">
        <v>-0.30526362863914847</v>
      </c>
      <c r="F47" s="417">
        <v>59.677999999999997</v>
      </c>
      <c r="G47" s="417">
        <v>45.099000000000004</v>
      </c>
      <c r="H47" s="418">
        <v>-0.24429437983846633</v>
      </c>
      <c r="I47" s="419">
        <v>7.4050000000000011</v>
      </c>
      <c r="J47" s="420">
        <v>1.5060000000000002</v>
      </c>
    </row>
    <row r="48" spans="2:10" ht="18" hidden="1">
      <c r="B48" s="421"/>
      <c r="C48" s="422"/>
      <c r="D48" s="422"/>
      <c r="E48" s="418" t="s">
        <v>221</v>
      </c>
      <c r="F48" s="423"/>
      <c r="G48" s="423"/>
      <c r="H48" s="418" t="s">
        <v>221</v>
      </c>
      <c r="I48" s="419"/>
      <c r="J48" s="420" t="s">
        <v>221</v>
      </c>
    </row>
    <row r="49" spans="2:10" ht="18" hidden="1">
      <c r="B49" s="416" t="s">
        <v>256</v>
      </c>
      <c r="C49" s="417">
        <v>4452.5450000000001</v>
      </c>
      <c r="D49" s="417">
        <v>4212.6450000000004</v>
      </c>
      <c r="E49" s="418">
        <v>-5.3879298244037879E-2</v>
      </c>
      <c r="F49" s="417">
        <v>6649.7129999999997</v>
      </c>
      <c r="G49" s="417">
        <v>7017.549</v>
      </c>
      <c r="H49" s="418">
        <v>5.531607153571895E-2</v>
      </c>
      <c r="I49" s="419">
        <v>-2197.1679999999997</v>
      </c>
      <c r="J49" s="420">
        <v>-2804.9039999999995</v>
      </c>
    </row>
    <row r="50" spans="2:10" ht="18" hidden="1">
      <c r="B50" s="397"/>
      <c r="C50" s="413"/>
      <c r="D50" s="413"/>
      <c r="E50" s="399" t="s">
        <v>221</v>
      </c>
      <c r="F50" s="414"/>
      <c r="G50" s="414"/>
      <c r="H50" s="399" t="s">
        <v>221</v>
      </c>
      <c r="I50" s="398" t="s">
        <v>221</v>
      </c>
      <c r="J50" s="401" t="s">
        <v>221</v>
      </c>
    </row>
    <row r="51" spans="2:10" ht="17.399999999999999" hidden="1">
      <c r="B51" s="424" t="s">
        <v>257</v>
      </c>
      <c r="C51" s="425">
        <v>26547.690999999999</v>
      </c>
      <c r="D51" s="425">
        <v>27701.162999999997</v>
      </c>
      <c r="E51" s="426">
        <v>4.3449051746157437E-2</v>
      </c>
      <c r="F51" s="425">
        <v>38177.957999999999</v>
      </c>
      <c r="G51" s="425">
        <v>39509.350000000006</v>
      </c>
      <c r="H51" s="426">
        <v>3.4873316168455293E-2</v>
      </c>
      <c r="I51" s="427">
        <v>-11630.267</v>
      </c>
      <c r="J51" s="428">
        <v>-11808.1</v>
      </c>
    </row>
    <row r="52" spans="2:10" ht="18.600000000000001" hidden="1" thickBot="1">
      <c r="B52" s="429"/>
      <c r="C52" s="430"/>
      <c r="D52" s="430"/>
      <c r="E52" s="430"/>
      <c r="F52" s="430"/>
      <c r="G52" s="430"/>
      <c r="H52" s="430"/>
      <c r="I52" s="430"/>
      <c r="J52" s="431"/>
    </row>
    <row r="53" spans="2:10" hidden="1"/>
    <row r="54" spans="2:10" hidden="1"/>
    <row r="55" spans="2:10" hidden="1"/>
    <row r="56" spans="2:10" hidden="1"/>
    <row r="57" spans="2:10" hidden="1"/>
    <row r="58" spans="2:10" hidden="1"/>
    <row r="59" spans="2:10" hidden="1"/>
    <row r="60" spans="2:10" hidden="1"/>
    <row r="61" spans="2:10" hidden="1"/>
    <row r="62" spans="2:10" hidden="1"/>
    <row r="63" spans="2:10" hidden="1"/>
    <row r="64" spans="2:10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</sheetData>
  <mergeCells count="10">
    <mergeCell ref="L4:M4"/>
    <mergeCell ref="B2:M2"/>
    <mergeCell ref="C23:D23"/>
    <mergeCell ref="F23:G23"/>
    <mergeCell ref="I23:J23"/>
    <mergeCell ref="B14:C14"/>
    <mergeCell ref="D4:F4"/>
    <mergeCell ref="G4:G14"/>
    <mergeCell ref="H4:J4"/>
    <mergeCell ref="B6:C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26"/>
  <sheetViews>
    <sheetView zoomScale="60" zoomScaleNormal="60" workbookViewId="0">
      <selection activeCell="G28" sqref="G28"/>
    </sheetView>
  </sheetViews>
  <sheetFormatPr baseColWidth="10" defaultRowHeight="14.4"/>
  <cols>
    <col min="1" max="1" width="29.5546875" customWidth="1"/>
    <col min="2" max="4" width="19.88671875" customWidth="1"/>
    <col min="6" max="6" width="14.44140625" customWidth="1"/>
    <col min="8" max="8" width="9.88671875" customWidth="1"/>
    <col min="9" max="9" width="15.88671875" customWidth="1"/>
    <col min="11" max="13" width="14.109375" customWidth="1"/>
    <col min="14" max="14" width="40.109375" customWidth="1"/>
  </cols>
  <sheetData>
    <row r="2" spans="1:14" ht="21">
      <c r="A2" s="538" t="s">
        <v>20</v>
      </c>
      <c r="B2" s="538"/>
      <c r="C2" s="538"/>
      <c r="D2" s="538"/>
      <c r="E2" s="538"/>
      <c r="F2" s="538"/>
      <c r="G2" s="55"/>
      <c r="H2" s="55"/>
      <c r="I2" s="328"/>
      <c r="J2" s="538" t="s">
        <v>21</v>
      </c>
      <c r="K2" s="538"/>
      <c r="L2" s="538"/>
      <c r="M2" s="538"/>
      <c r="N2" s="538"/>
    </row>
    <row r="3" spans="1:14" ht="21">
      <c r="A3" s="313"/>
      <c r="B3" s="5">
        <v>2010</v>
      </c>
      <c r="C3" s="5">
        <v>2012</v>
      </c>
      <c r="D3" s="5">
        <v>2013</v>
      </c>
      <c r="E3" s="157" t="s">
        <v>132</v>
      </c>
      <c r="F3" s="157" t="s">
        <v>174</v>
      </c>
      <c r="G3" s="55"/>
      <c r="H3" s="55"/>
      <c r="I3" s="329" t="s">
        <v>174</v>
      </c>
      <c r="J3" s="2" t="s">
        <v>132</v>
      </c>
      <c r="K3" s="2">
        <v>2013</v>
      </c>
      <c r="L3" s="2">
        <v>2012</v>
      </c>
      <c r="M3" s="2">
        <v>2010</v>
      </c>
      <c r="N3" s="313"/>
    </row>
    <row r="4" spans="1:14" ht="21">
      <c r="A4" s="312" t="s">
        <v>201</v>
      </c>
      <c r="B4" s="152">
        <f>SUM(B5:B11)</f>
        <v>19365.900000000001</v>
      </c>
      <c r="C4" s="187">
        <f>Import!C5</f>
        <v>21262.672999999999</v>
      </c>
      <c r="D4" s="187">
        <f>Import!D5</f>
        <v>22576.648000000001</v>
      </c>
      <c r="E4" s="315">
        <f>D4/C4-1</f>
        <v>6.1797263213331677E-2</v>
      </c>
      <c r="F4" s="315">
        <f t="shared" ref="F4:F12" si="0">D4/B4-1</f>
        <v>0.1657938954554139</v>
      </c>
      <c r="G4" s="55"/>
      <c r="H4" s="55"/>
      <c r="I4" s="315">
        <f t="shared" ref="I4:I12" si="1">F4</f>
        <v>0.1657938954554139</v>
      </c>
      <c r="J4" s="315">
        <f t="shared" ref="J4:J12" si="2">E4</f>
        <v>6.1797263213331677E-2</v>
      </c>
      <c r="K4" s="187">
        <f>D4</f>
        <v>22576.648000000001</v>
      </c>
      <c r="L4" s="187">
        <f>C4</f>
        <v>21262.672999999999</v>
      </c>
      <c r="M4" s="187">
        <f>B4</f>
        <v>19365.900000000001</v>
      </c>
      <c r="N4" s="351" t="s">
        <v>202</v>
      </c>
    </row>
    <row r="5" spans="1:14" ht="21">
      <c r="A5" s="327" t="s">
        <v>5</v>
      </c>
      <c r="B5" s="339">
        <v>8070.9</v>
      </c>
      <c r="C5" s="320">
        <f>Import!C6</f>
        <v>9714.7999999999993</v>
      </c>
      <c r="D5" s="320">
        <f>Import!D6</f>
        <v>10364.599999999999</v>
      </c>
      <c r="E5" s="317">
        <f>D5/C5-1</f>
        <v>6.6887635360480813E-2</v>
      </c>
      <c r="F5" s="318">
        <f>D5/B5-1</f>
        <v>0.28419383216245997</v>
      </c>
      <c r="G5" s="55"/>
      <c r="H5" s="55"/>
      <c r="I5" s="318">
        <f t="shared" si="1"/>
        <v>0.28419383216245997</v>
      </c>
      <c r="J5" s="317">
        <f t="shared" si="2"/>
        <v>6.6887635360480813E-2</v>
      </c>
      <c r="K5" s="316">
        <f>D5</f>
        <v>10364.599999999999</v>
      </c>
      <c r="L5" s="316">
        <f>C5</f>
        <v>9714.7999999999993</v>
      </c>
      <c r="M5" s="316">
        <f>B5</f>
        <v>8070.9</v>
      </c>
      <c r="N5" s="352" t="s">
        <v>14</v>
      </c>
    </row>
    <row r="6" spans="1:14" ht="21">
      <c r="A6" s="319" t="s">
        <v>7</v>
      </c>
      <c r="B6" s="339">
        <v>5050.5</v>
      </c>
      <c r="C6" s="320">
        <f>Import!C7</f>
        <v>4913.5</v>
      </c>
      <c r="D6" s="320">
        <f>Import!D7</f>
        <v>5214.59</v>
      </c>
      <c r="E6" s="317">
        <f>D6/C6-1</f>
        <v>6.1278111325938855E-2</v>
      </c>
      <c r="F6" s="318">
        <f>D6/B6-1</f>
        <v>3.2489852489852478E-2</v>
      </c>
      <c r="G6" s="55"/>
      <c r="H6" s="55"/>
      <c r="I6" s="317">
        <f t="shared" si="1"/>
        <v>3.2489852489852478E-2</v>
      </c>
      <c r="J6" s="317">
        <f t="shared" si="2"/>
        <v>6.1278111325938855E-2</v>
      </c>
      <c r="K6" s="316">
        <f>D6</f>
        <v>5214.59</v>
      </c>
      <c r="L6" s="316">
        <f>C6</f>
        <v>4913.5</v>
      </c>
      <c r="M6" s="316">
        <f>B6</f>
        <v>5050.5</v>
      </c>
      <c r="N6" s="345" t="s">
        <v>16</v>
      </c>
    </row>
    <row r="7" spans="1:14" ht="21">
      <c r="A7" s="319" t="s">
        <v>6</v>
      </c>
      <c r="B7" s="343">
        <v>2521.3000000000002</v>
      </c>
      <c r="C7" s="320">
        <f>Import!C8</f>
        <v>2231.165</v>
      </c>
      <c r="D7" s="320">
        <f>Import!D8</f>
        <v>2333.9679999999998</v>
      </c>
      <c r="E7" s="317">
        <f>D7/C7-1</f>
        <v>4.6075928942951316E-2</v>
      </c>
      <c r="F7" s="321">
        <f>D7/B7-1</f>
        <v>-7.4299765993733558E-2</v>
      </c>
      <c r="G7" s="55"/>
      <c r="H7" s="287"/>
      <c r="I7" s="321">
        <f>F7</f>
        <v>-7.4299765993733558E-2</v>
      </c>
      <c r="J7" s="317">
        <f>E7</f>
        <v>4.6075928942951316E-2</v>
      </c>
      <c r="K7" s="316">
        <f t="shared" ref="K7:K12" si="3">D7</f>
        <v>2333.9679999999998</v>
      </c>
      <c r="L7" s="316">
        <f t="shared" ref="L7:L12" si="4">C7</f>
        <v>2231.165</v>
      </c>
      <c r="M7" s="316">
        <f t="shared" ref="M7:M11" si="5">B7</f>
        <v>2521.3000000000002</v>
      </c>
      <c r="N7" s="345" t="s">
        <v>15</v>
      </c>
    </row>
    <row r="8" spans="1:14" ht="21">
      <c r="A8" s="327" t="s">
        <v>2</v>
      </c>
      <c r="B8" s="339">
        <v>1196.9000000000001</v>
      </c>
      <c r="C8" s="320">
        <f>Import!C9</f>
        <v>1811.7829999999999</v>
      </c>
      <c r="D8" s="320">
        <f>Import!D9</f>
        <v>1875.307</v>
      </c>
      <c r="E8" s="317">
        <f>D8/C8-1</f>
        <v>3.5061594020917575E-2</v>
      </c>
      <c r="F8" s="322">
        <f>D8/B8-1</f>
        <v>0.56680340880608227</v>
      </c>
      <c r="G8" s="55"/>
      <c r="H8" s="287"/>
      <c r="I8" s="322">
        <f t="shared" si="1"/>
        <v>0.56680340880608227</v>
      </c>
      <c r="J8" s="317">
        <f>E8</f>
        <v>3.5061594020917575E-2</v>
      </c>
      <c r="K8" s="316">
        <f t="shared" si="3"/>
        <v>1875.307</v>
      </c>
      <c r="L8" s="316">
        <f t="shared" si="4"/>
        <v>1811.7829999999999</v>
      </c>
      <c r="M8" s="316">
        <f t="shared" si="5"/>
        <v>1196.9000000000001</v>
      </c>
      <c r="N8" s="352" t="s">
        <v>11</v>
      </c>
    </row>
    <row r="9" spans="1:14" ht="21">
      <c r="A9" s="327" t="s">
        <v>3</v>
      </c>
      <c r="B9" s="339">
        <v>1125.3</v>
      </c>
      <c r="C9" s="320">
        <f>Import!C10</f>
        <v>1233.5409999999999</v>
      </c>
      <c r="D9" s="320">
        <f>Import!D10</f>
        <v>1338.8569999999997</v>
      </c>
      <c r="E9" s="317">
        <f t="shared" ref="E9:E11" si="6">D9/C9-1</f>
        <v>8.5376975714629433E-2</v>
      </c>
      <c r="F9" s="318">
        <f t="shared" si="0"/>
        <v>0.18977783702123863</v>
      </c>
      <c r="G9" s="55"/>
      <c r="H9" s="287"/>
      <c r="I9" s="318">
        <f t="shared" si="1"/>
        <v>0.18977783702123863</v>
      </c>
      <c r="J9" s="317">
        <f t="shared" si="2"/>
        <v>8.5376975714629433E-2</v>
      </c>
      <c r="K9" s="316">
        <f t="shared" si="3"/>
        <v>1338.8569999999997</v>
      </c>
      <c r="L9" s="316">
        <f t="shared" si="4"/>
        <v>1233.5409999999999</v>
      </c>
      <c r="M9" s="316">
        <f t="shared" si="5"/>
        <v>1125.3</v>
      </c>
      <c r="N9" s="352" t="s">
        <v>12</v>
      </c>
    </row>
    <row r="10" spans="1:14" ht="21">
      <c r="A10" s="327" t="s">
        <v>8</v>
      </c>
      <c r="B10" s="339">
        <v>985.9</v>
      </c>
      <c r="C10" s="320">
        <f>Import!C11</f>
        <v>1014.3</v>
      </c>
      <c r="D10" s="320">
        <f>Import!D11</f>
        <v>1012.56</v>
      </c>
      <c r="E10" s="317">
        <f t="shared" si="6"/>
        <v>-1.7154687962140924E-3</v>
      </c>
      <c r="F10" s="317">
        <f t="shared" si="0"/>
        <v>2.7041282077289841E-2</v>
      </c>
      <c r="G10" s="286"/>
      <c r="H10" s="287"/>
      <c r="I10" s="317">
        <f t="shared" si="1"/>
        <v>2.7041282077289841E-2</v>
      </c>
      <c r="J10" s="317">
        <f t="shared" si="2"/>
        <v>-1.7154687962140924E-3</v>
      </c>
      <c r="K10" s="316">
        <f t="shared" si="3"/>
        <v>1012.56</v>
      </c>
      <c r="L10" s="316">
        <f t="shared" si="4"/>
        <v>1014.3</v>
      </c>
      <c r="M10" s="316">
        <f t="shared" si="5"/>
        <v>985.9</v>
      </c>
      <c r="N10" s="352" t="s">
        <v>17</v>
      </c>
    </row>
    <row r="11" spans="1:14" ht="21">
      <c r="A11" s="327" t="s">
        <v>4</v>
      </c>
      <c r="B11" s="339">
        <v>415.1</v>
      </c>
      <c r="C11" s="320">
        <f>Import!C12</f>
        <v>343.584</v>
      </c>
      <c r="D11" s="320">
        <f>Import!D12</f>
        <v>436.76600000000002</v>
      </c>
      <c r="E11" s="317">
        <f t="shared" si="6"/>
        <v>0.27120587687435971</v>
      </c>
      <c r="F11" s="317">
        <f t="shared" si="0"/>
        <v>5.21946518911105E-2</v>
      </c>
      <c r="G11" s="55"/>
      <c r="H11" s="55"/>
      <c r="I11" s="317">
        <f t="shared" si="1"/>
        <v>5.21946518911105E-2</v>
      </c>
      <c r="J11" s="353">
        <f t="shared" si="2"/>
        <v>0.27120587687435971</v>
      </c>
      <c r="K11" s="316">
        <f t="shared" si="3"/>
        <v>436.76600000000002</v>
      </c>
      <c r="L11" s="316">
        <f t="shared" si="4"/>
        <v>343.584</v>
      </c>
      <c r="M11" s="316">
        <f t="shared" si="5"/>
        <v>415.1</v>
      </c>
      <c r="N11" s="352" t="s">
        <v>13</v>
      </c>
    </row>
    <row r="12" spans="1:14" ht="74.400000000000006" customHeight="1">
      <c r="A12" s="323" t="s">
        <v>298</v>
      </c>
      <c r="B12" s="432">
        <v>23519.9</v>
      </c>
      <c r="C12" s="432">
        <f>Import!C13</f>
        <v>26547.690999999999</v>
      </c>
      <c r="D12" s="432">
        <f>Import!D13</f>
        <v>27701.162999999997</v>
      </c>
      <c r="E12" s="326">
        <f>D12/C12-1</f>
        <v>4.344905174615743E-2</v>
      </c>
      <c r="F12" s="326">
        <f t="shared" si="0"/>
        <v>0.17777554326336409</v>
      </c>
      <c r="G12" s="55"/>
      <c r="H12" s="55"/>
      <c r="I12" s="349">
        <f t="shared" si="1"/>
        <v>0.17777554326336409</v>
      </c>
      <c r="J12" s="349">
        <f t="shared" si="2"/>
        <v>4.344905174615743E-2</v>
      </c>
      <c r="K12" s="325">
        <f t="shared" si="3"/>
        <v>27701.162999999997</v>
      </c>
      <c r="L12" s="325">
        <f t="shared" si="4"/>
        <v>26547.690999999999</v>
      </c>
      <c r="M12" s="325">
        <f>B12</f>
        <v>23519.9</v>
      </c>
      <c r="N12" s="594" t="s">
        <v>203</v>
      </c>
    </row>
    <row r="13" spans="1:14" ht="21">
      <c r="A13" s="55"/>
      <c r="B13" s="55"/>
      <c r="C13" s="55"/>
      <c r="D13" s="55"/>
      <c r="E13" s="55"/>
      <c r="F13" s="55"/>
      <c r="G13" s="55"/>
      <c r="H13" s="55"/>
      <c r="I13" s="6"/>
      <c r="J13" s="6"/>
      <c r="K13" s="6"/>
      <c r="L13" s="6"/>
      <c r="M13" s="6"/>
      <c r="N13" s="6"/>
    </row>
    <row r="14" spans="1:14" ht="21">
      <c r="A14" s="55"/>
      <c r="B14" s="55"/>
      <c r="C14" s="55"/>
      <c r="D14" s="55"/>
      <c r="E14" s="55"/>
      <c r="F14" s="55"/>
      <c r="G14" s="55"/>
      <c r="H14" s="55"/>
      <c r="I14" s="6"/>
      <c r="J14" s="6"/>
      <c r="K14" s="6"/>
      <c r="L14" s="6"/>
      <c r="M14" s="6"/>
      <c r="N14" s="6"/>
    </row>
    <row r="15" spans="1:14" ht="21">
      <c r="A15" s="55"/>
      <c r="B15" s="55"/>
      <c r="C15" s="55"/>
      <c r="D15" s="55"/>
      <c r="E15" s="55"/>
      <c r="F15" s="55"/>
      <c r="G15" s="55"/>
      <c r="H15" s="55"/>
      <c r="I15" s="6"/>
      <c r="J15" s="6"/>
      <c r="K15" s="6"/>
      <c r="L15" s="6"/>
      <c r="M15" s="6"/>
      <c r="N15" s="6"/>
    </row>
    <row r="16" spans="1:14" ht="21">
      <c r="A16" s="55"/>
      <c r="B16" s="55"/>
      <c r="C16" s="55"/>
      <c r="D16" s="55"/>
      <c r="E16" s="55"/>
      <c r="F16" s="55"/>
      <c r="G16" s="55"/>
      <c r="H16" s="55"/>
      <c r="I16" s="6"/>
      <c r="J16" s="6"/>
      <c r="K16" s="6"/>
      <c r="L16" s="6"/>
      <c r="M16" s="6"/>
      <c r="N16" s="6"/>
    </row>
    <row r="17" spans="1:14" ht="21">
      <c r="A17" s="55"/>
      <c r="B17" s="55"/>
      <c r="C17" s="55"/>
      <c r="D17" s="55"/>
      <c r="E17" s="55"/>
      <c r="F17" s="55"/>
      <c r="G17" s="55"/>
      <c r="H17" s="55"/>
      <c r="I17" s="6"/>
      <c r="J17" s="6"/>
      <c r="K17" s="6"/>
      <c r="L17" s="6"/>
      <c r="M17" s="6"/>
      <c r="N17" s="6"/>
    </row>
    <row r="18" spans="1:14" ht="21">
      <c r="A18" s="55"/>
      <c r="B18" s="55"/>
      <c r="C18" s="55"/>
      <c r="D18" s="55"/>
      <c r="E18" s="55"/>
      <c r="F18" s="55"/>
      <c r="G18" s="55"/>
      <c r="H18" s="55"/>
      <c r="I18" s="6"/>
      <c r="J18" s="6"/>
      <c r="K18" s="6"/>
      <c r="L18" s="6"/>
      <c r="M18" s="6"/>
      <c r="N18" s="6"/>
    </row>
    <row r="19" spans="1:14" ht="21">
      <c r="A19" s="55"/>
      <c r="B19" s="55"/>
      <c r="C19" s="55"/>
      <c r="D19" s="55"/>
      <c r="E19" s="55"/>
      <c r="F19" s="55"/>
      <c r="G19" s="55"/>
      <c r="H19" s="55"/>
      <c r="I19" s="6"/>
      <c r="J19" s="6"/>
      <c r="K19" s="6"/>
      <c r="L19" s="6"/>
      <c r="M19" s="6"/>
      <c r="N19" s="6"/>
    </row>
    <row r="20" spans="1:14" ht="21">
      <c r="A20" s="55"/>
      <c r="B20" s="55"/>
      <c r="C20" s="55"/>
      <c r="D20" s="55"/>
      <c r="E20" s="55"/>
      <c r="F20" s="55"/>
      <c r="G20" s="55"/>
      <c r="H20" s="55"/>
      <c r="I20" s="6"/>
      <c r="J20" s="6"/>
      <c r="K20" s="6"/>
      <c r="L20" s="6"/>
      <c r="M20" s="6"/>
      <c r="N20" s="6"/>
    </row>
    <row r="21" spans="1:14" ht="21">
      <c r="A21" s="55"/>
      <c r="B21" s="55"/>
      <c r="C21" s="55"/>
      <c r="D21" s="55"/>
      <c r="E21" s="55"/>
      <c r="F21" s="55"/>
      <c r="G21" s="55"/>
      <c r="H21" s="55"/>
      <c r="I21" s="6"/>
      <c r="J21" s="6"/>
      <c r="K21" s="6"/>
      <c r="L21" s="6"/>
      <c r="M21" s="6"/>
      <c r="N21" s="6"/>
    </row>
    <row r="22" spans="1:14" ht="21">
      <c r="A22" s="55"/>
      <c r="B22" s="55"/>
      <c r="C22" s="55"/>
      <c r="D22" s="55"/>
      <c r="E22" s="55"/>
      <c r="F22" s="55"/>
      <c r="G22" s="55"/>
      <c r="H22" s="55"/>
      <c r="I22" s="6"/>
      <c r="J22" s="6"/>
      <c r="K22" s="6"/>
      <c r="L22" s="6"/>
      <c r="M22" s="6"/>
      <c r="N22" s="6"/>
    </row>
    <row r="23" spans="1:14" ht="21">
      <c r="A23" s="55"/>
      <c r="B23" s="55"/>
      <c r="C23" s="55"/>
      <c r="D23" s="55"/>
      <c r="E23" s="55"/>
      <c r="F23" s="55"/>
      <c r="G23" s="55"/>
      <c r="H23" s="55"/>
      <c r="I23" s="6"/>
      <c r="J23" s="6"/>
      <c r="K23" s="6"/>
      <c r="L23" s="6"/>
      <c r="M23" s="6"/>
      <c r="N23" s="6"/>
    </row>
    <row r="24" spans="1:14" ht="21">
      <c r="A24" s="55"/>
      <c r="B24" s="55"/>
      <c r="C24" s="55"/>
      <c r="D24" s="55"/>
      <c r="E24" s="55"/>
      <c r="F24" s="55"/>
      <c r="G24" s="55"/>
      <c r="H24" s="55"/>
      <c r="I24" s="6"/>
      <c r="J24" s="6"/>
      <c r="K24" s="6"/>
      <c r="L24" s="6"/>
      <c r="M24" s="6"/>
      <c r="N24" s="6"/>
    </row>
    <row r="25" spans="1:14" ht="21">
      <c r="A25" s="55"/>
      <c r="B25" s="55"/>
      <c r="C25" s="55"/>
      <c r="D25" s="55"/>
      <c r="E25" s="55"/>
      <c r="F25" s="55"/>
      <c r="G25" s="55"/>
      <c r="H25" s="55"/>
      <c r="I25" s="6"/>
      <c r="J25" s="6"/>
      <c r="K25" s="6"/>
      <c r="L25" s="6"/>
      <c r="M25" s="6"/>
      <c r="N25" s="6"/>
    </row>
    <row r="26" spans="1:14" ht="21">
      <c r="A26" s="55"/>
      <c r="B26" s="55"/>
      <c r="C26" s="55"/>
      <c r="D26" s="55"/>
      <c r="E26" s="55"/>
      <c r="F26" s="55"/>
      <c r="G26" s="55"/>
      <c r="H26" s="55"/>
      <c r="I26" s="6"/>
      <c r="J26" s="6"/>
      <c r="K26" s="6"/>
      <c r="L26" s="6"/>
      <c r="M26" s="6"/>
      <c r="N26" s="6"/>
    </row>
  </sheetData>
  <mergeCells count="2">
    <mergeCell ref="A2:F2"/>
    <mergeCell ref="J2:N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2:AC49"/>
  <sheetViews>
    <sheetView topLeftCell="A24" workbookViewId="0">
      <selection activeCell="A29" sqref="A29:XFD48"/>
    </sheetView>
  </sheetViews>
  <sheetFormatPr baseColWidth="10" defaultColWidth="11.44140625" defaultRowHeight="21"/>
  <cols>
    <col min="1" max="1" width="51.44140625" style="55" customWidth="1"/>
    <col min="2" max="4" width="17.44140625" style="55" customWidth="1"/>
    <col min="5" max="6" width="13.44140625" style="55" customWidth="1"/>
    <col min="7" max="7" width="15" style="55" customWidth="1"/>
    <col min="8" max="8" width="19.44140625" style="55" customWidth="1"/>
    <col min="9" max="9" width="10.109375" style="6" customWidth="1"/>
    <col min="10" max="10" width="11.44140625" style="6" customWidth="1"/>
    <col min="11" max="11" width="17.5546875" style="6" customWidth="1"/>
    <col min="12" max="13" width="17.44140625" style="6" customWidth="1"/>
    <col min="14" max="14" width="36.44140625" style="6" customWidth="1"/>
    <col min="15" max="16" width="11.44140625" style="55"/>
    <col min="17" max="17" width="19.44140625" style="55" hidden="1" customWidth="1"/>
    <col min="18" max="18" width="12.44140625" style="55" hidden="1" customWidth="1"/>
    <col min="19" max="27" width="0" style="55" hidden="1" customWidth="1"/>
    <col min="28" max="28" width="12.44140625" style="55" hidden="1" customWidth="1"/>
    <col min="29" max="33" width="0" style="55" hidden="1" customWidth="1"/>
    <col min="34" max="16384" width="11.44140625" style="55"/>
  </cols>
  <sheetData>
    <row r="2" spans="1:29">
      <c r="R2" s="55" t="s">
        <v>267</v>
      </c>
      <c r="S2" s="55" t="s">
        <v>266</v>
      </c>
      <c r="T2" s="55" t="s">
        <v>259</v>
      </c>
      <c r="U2" s="55" t="s">
        <v>260</v>
      </c>
      <c r="V2" s="55" t="s">
        <v>261</v>
      </c>
      <c r="W2" s="55" t="s">
        <v>262</v>
      </c>
      <c r="X2" s="55" t="s">
        <v>263</v>
      </c>
      <c r="Y2" s="55" t="s">
        <v>264</v>
      </c>
      <c r="Z2" s="55" t="s">
        <v>265</v>
      </c>
      <c r="AA2" s="55" t="s">
        <v>242</v>
      </c>
      <c r="AB2" s="55" t="s">
        <v>258</v>
      </c>
      <c r="AC2" s="55">
        <v>2012</v>
      </c>
    </row>
    <row r="3" spans="1:29">
      <c r="A3" s="538" t="s">
        <v>20</v>
      </c>
      <c r="B3" s="538"/>
      <c r="C3" s="538"/>
      <c r="D3" s="538"/>
      <c r="E3" s="538"/>
      <c r="F3" s="538"/>
      <c r="I3" s="328"/>
      <c r="J3" s="538" t="s">
        <v>21</v>
      </c>
      <c r="K3" s="538"/>
      <c r="L3" s="538"/>
      <c r="M3" s="538"/>
      <c r="N3" s="538"/>
      <c r="Q3" s="359" t="s">
        <v>268</v>
      </c>
      <c r="R3" s="359">
        <v>2195.3000000000002</v>
      </c>
      <c r="S3" s="359">
        <v>4394.8</v>
      </c>
      <c r="T3" s="359">
        <v>6983.1</v>
      </c>
      <c r="U3" s="359">
        <v>9459.1</v>
      </c>
      <c r="V3" s="359">
        <v>11772.8</v>
      </c>
      <c r="W3" s="359">
        <v>14317.2</v>
      </c>
      <c r="X3" s="359">
        <v>16571.400000000001</v>
      </c>
      <c r="Y3" s="359">
        <v>18423.400000000001</v>
      </c>
      <c r="Z3" s="359">
        <v>20821.900000000001</v>
      </c>
      <c r="AA3" s="359">
        <v>22832.3</v>
      </c>
      <c r="AB3" s="359">
        <v>25459.9</v>
      </c>
      <c r="AC3" s="55">
        <v>27701.200000000001</v>
      </c>
    </row>
    <row r="4" spans="1:29">
      <c r="A4" s="313"/>
      <c r="B4" s="5">
        <v>2010</v>
      </c>
      <c r="C4" s="5">
        <v>2012</v>
      </c>
      <c r="D4" s="5">
        <v>2013</v>
      </c>
      <c r="E4" s="157" t="s">
        <v>132</v>
      </c>
      <c r="F4" s="157" t="s">
        <v>174</v>
      </c>
      <c r="I4" s="329" t="s">
        <v>174</v>
      </c>
      <c r="J4" s="157" t="s">
        <v>132</v>
      </c>
      <c r="K4" s="2">
        <v>2013</v>
      </c>
      <c r="L4" s="2">
        <v>2012</v>
      </c>
      <c r="M4" s="2">
        <v>2010</v>
      </c>
      <c r="N4" s="313"/>
      <c r="Q4" s="359" t="s">
        <v>269</v>
      </c>
      <c r="R4" s="359">
        <v>2964.9</v>
      </c>
      <c r="S4" s="359">
        <v>5932.9</v>
      </c>
      <c r="T4" s="61">
        <v>9402</v>
      </c>
      <c r="U4" s="359">
        <v>12871.4</v>
      </c>
      <c r="V4" s="359">
        <v>16513</v>
      </c>
      <c r="W4" s="359">
        <v>19870.8</v>
      </c>
      <c r="X4" s="359">
        <v>23077.3</v>
      </c>
      <c r="Y4" s="359">
        <v>26092.3</v>
      </c>
      <c r="Z4" s="359">
        <v>29565.599999999999</v>
      </c>
      <c r="AA4" s="359">
        <v>32725.599999999999</v>
      </c>
      <c r="AB4" s="359">
        <v>36001.599999999999</v>
      </c>
      <c r="AC4" s="55">
        <v>39509.4</v>
      </c>
    </row>
    <row r="5" spans="1:29">
      <c r="A5" s="312" t="s">
        <v>201</v>
      </c>
      <c r="B5" s="152">
        <f>SUM(B6:B12)</f>
        <v>19365.900000000001</v>
      </c>
      <c r="C5" s="187">
        <f>SUM(C6:C12)</f>
        <v>21262.672999999999</v>
      </c>
      <c r="D5" s="187">
        <f>SUM(D6:D12)</f>
        <v>22576.648000000001</v>
      </c>
      <c r="E5" s="315">
        <f>D5/C5-1</f>
        <v>6.1797263213331677E-2</v>
      </c>
      <c r="F5" s="315">
        <f t="shared" ref="F5:F13" si="0">D5/B5-1</f>
        <v>0.1657938954554139</v>
      </c>
      <c r="I5" s="315">
        <f t="shared" ref="I5:I13" si="1">F5</f>
        <v>0.1657938954554139</v>
      </c>
      <c r="J5" s="315">
        <f t="shared" ref="J5:J13" si="2">E5</f>
        <v>6.1797263213331677E-2</v>
      </c>
      <c r="K5" s="187">
        <f>D5</f>
        <v>22576.648000000001</v>
      </c>
      <c r="L5" s="187">
        <f>C5</f>
        <v>21262.672999999999</v>
      </c>
      <c r="M5" s="187">
        <f>B5</f>
        <v>19365.900000000001</v>
      </c>
      <c r="N5" s="351" t="s">
        <v>202</v>
      </c>
      <c r="O5" s="285"/>
      <c r="Q5" s="360"/>
      <c r="R5" s="361">
        <f>R3/R4</f>
        <v>0.74042969408749038</v>
      </c>
      <c r="S5" s="361">
        <f t="shared" ref="S5:AC5" si="3">S3/S4</f>
        <v>0.74075072898582484</v>
      </c>
      <c r="T5" s="361">
        <f t="shared" si="3"/>
        <v>0.74272495213784306</v>
      </c>
      <c r="U5" s="361">
        <f t="shared" si="3"/>
        <v>0.73489286324719927</v>
      </c>
      <c r="V5" s="361">
        <f t="shared" si="3"/>
        <v>0.71294131896081869</v>
      </c>
      <c r="W5" s="361">
        <f t="shared" si="3"/>
        <v>0.72051452382390246</v>
      </c>
      <c r="X5" s="361">
        <f t="shared" si="3"/>
        <v>0.71808227132290181</v>
      </c>
      <c r="Y5" s="361">
        <f t="shared" si="3"/>
        <v>0.70608570344507771</v>
      </c>
      <c r="Z5" s="361">
        <f t="shared" si="3"/>
        <v>0.70426103309251298</v>
      </c>
      <c r="AA5" s="361">
        <f t="shared" si="3"/>
        <v>0.69768927078495124</v>
      </c>
      <c r="AB5" s="361">
        <f t="shared" si="3"/>
        <v>0.70718801386605046</v>
      </c>
      <c r="AC5" s="361">
        <f t="shared" si="3"/>
        <v>0.70112935149609967</v>
      </c>
    </row>
    <row r="6" spans="1:29">
      <c r="A6" s="327" t="s">
        <v>5</v>
      </c>
      <c r="B6" s="339">
        <v>8070.9</v>
      </c>
      <c r="C6" s="339">
        <f>'balance commerciale'!D10</f>
        <v>9714.7999999999993</v>
      </c>
      <c r="D6" s="339">
        <f>'balance commerciale'!E10</f>
        <v>10364.599999999999</v>
      </c>
      <c r="E6" s="317">
        <f>D6/C6-1</f>
        <v>6.6887635360480813E-2</v>
      </c>
      <c r="F6" s="318">
        <f>D6/B6-1</f>
        <v>0.28419383216245997</v>
      </c>
      <c r="I6" s="318">
        <f t="shared" si="1"/>
        <v>0.28419383216245997</v>
      </c>
      <c r="J6" s="317">
        <f t="shared" si="2"/>
        <v>6.6887635360480813E-2</v>
      </c>
      <c r="K6" s="316">
        <f>D6</f>
        <v>10364.599999999999</v>
      </c>
      <c r="L6" s="316">
        <f>C6</f>
        <v>9714.7999999999993</v>
      </c>
      <c r="M6" s="316">
        <f>B6</f>
        <v>8070.9</v>
      </c>
      <c r="N6" s="352" t="s">
        <v>14</v>
      </c>
      <c r="Q6" s="55" t="s">
        <v>270</v>
      </c>
    </row>
    <row r="7" spans="1:29">
      <c r="A7" s="319" t="s">
        <v>7</v>
      </c>
      <c r="B7" s="339">
        <v>5050.5</v>
      </c>
      <c r="C7" s="339">
        <f>'balance commerciale'!D12</f>
        <v>4913.5</v>
      </c>
      <c r="D7" s="339">
        <f>'balance commerciale'!E12</f>
        <v>5214.59</v>
      </c>
      <c r="E7" s="317">
        <f>D7/C7-1</f>
        <v>6.1278111325938855E-2</v>
      </c>
      <c r="F7" s="318">
        <f>D7/B7-1</f>
        <v>3.2489852489852478E-2</v>
      </c>
      <c r="I7" s="317">
        <f t="shared" si="1"/>
        <v>3.2489852489852478E-2</v>
      </c>
      <c r="J7" s="317">
        <f t="shared" si="2"/>
        <v>6.1278111325938855E-2</v>
      </c>
      <c r="K7" s="316">
        <f>D7</f>
        <v>5214.59</v>
      </c>
      <c r="L7" s="316">
        <f>C7</f>
        <v>4913.5</v>
      </c>
      <c r="M7" s="316">
        <f>B7</f>
        <v>5050.5</v>
      </c>
      <c r="N7" s="345" t="s">
        <v>16</v>
      </c>
      <c r="Q7" s="359" t="s">
        <v>268</v>
      </c>
      <c r="R7" s="55">
        <v>1799</v>
      </c>
      <c r="S7" s="55">
        <v>3711</v>
      </c>
      <c r="T7" s="55">
        <v>5843</v>
      </c>
      <c r="U7" s="55">
        <v>7755</v>
      </c>
      <c r="V7" s="55">
        <v>9763.7000000000007</v>
      </c>
      <c r="W7" s="55">
        <v>11719.3</v>
      </c>
      <c r="X7" s="55">
        <v>13561</v>
      </c>
      <c r="Y7" s="55">
        <v>14937.3</v>
      </c>
      <c r="Z7" s="55">
        <v>16771.5</v>
      </c>
      <c r="AA7" s="55">
        <v>18611.7</v>
      </c>
      <c r="AB7" s="55">
        <v>20658.8</v>
      </c>
      <c r="AC7" s="55">
        <f>1875.3+436.8+10364.6+2334+6227.2+1338.9</f>
        <v>22576.800000000003</v>
      </c>
    </row>
    <row r="8" spans="1:29">
      <c r="A8" s="319" t="s">
        <v>6</v>
      </c>
      <c r="B8" s="343">
        <v>2521.3000000000002</v>
      </c>
      <c r="C8" s="343">
        <f>'balance commerciale'!D11</f>
        <v>2231.165</v>
      </c>
      <c r="D8" s="343">
        <f>'balance commerciale'!E11</f>
        <v>2333.9679999999998</v>
      </c>
      <c r="E8" s="317">
        <f>D8/C8-1</f>
        <v>4.6075928942951316E-2</v>
      </c>
      <c r="F8" s="321">
        <f>D8/B8-1</f>
        <v>-7.4299765993733558E-2</v>
      </c>
      <c r="H8" s="287"/>
      <c r="I8" s="321">
        <f>F8</f>
        <v>-7.4299765993733558E-2</v>
      </c>
      <c r="J8" s="317">
        <f>E8</f>
        <v>4.6075928942951316E-2</v>
      </c>
      <c r="K8" s="316">
        <f t="shared" ref="K8:K12" si="4">D8</f>
        <v>2333.9679999999998</v>
      </c>
      <c r="L8" s="316">
        <f t="shared" ref="L8:L12" si="5">C8</f>
        <v>2231.165</v>
      </c>
      <c r="M8" s="316">
        <f t="shared" ref="M8:M12" si="6">B8</f>
        <v>2521.3000000000002</v>
      </c>
      <c r="N8" s="345" t="s">
        <v>15</v>
      </c>
      <c r="Q8" s="359" t="s">
        <v>269</v>
      </c>
      <c r="R8" s="55">
        <v>2343</v>
      </c>
      <c r="S8" s="55">
        <v>4533</v>
      </c>
      <c r="T8" s="55">
        <v>7079</v>
      </c>
      <c r="U8" s="55">
        <v>9690</v>
      </c>
      <c r="V8" s="55">
        <v>12531.6</v>
      </c>
      <c r="W8" s="55">
        <v>15147.9</v>
      </c>
      <c r="X8" s="55">
        <v>17652.7</v>
      </c>
      <c r="Y8" s="55">
        <v>19782.599999999999</v>
      </c>
      <c r="Z8" s="55">
        <v>22200.5</v>
      </c>
      <c r="AA8" s="55">
        <v>24701.4</v>
      </c>
      <c r="AB8" s="55">
        <v>27242.3</v>
      </c>
      <c r="AC8" s="55">
        <f>1717.5+461.2+4691.2+4473.4+16048+2369.3</f>
        <v>29760.6</v>
      </c>
    </row>
    <row r="9" spans="1:29">
      <c r="A9" s="327" t="s">
        <v>2</v>
      </c>
      <c r="B9" s="339">
        <v>1196.9000000000001</v>
      </c>
      <c r="C9" s="339">
        <f>'balance commerciale'!D7</f>
        <v>1811.7829999999999</v>
      </c>
      <c r="D9" s="339">
        <f>'balance commerciale'!E7</f>
        <v>1875.307</v>
      </c>
      <c r="E9" s="317">
        <f>D9/C9-1</f>
        <v>3.5061594020917575E-2</v>
      </c>
      <c r="F9" s="322">
        <f>D9/B9-1</f>
        <v>0.56680340880608227</v>
      </c>
      <c r="H9" s="287"/>
      <c r="I9" s="322">
        <f t="shared" si="1"/>
        <v>0.56680340880608227</v>
      </c>
      <c r="J9" s="317">
        <f>E9</f>
        <v>3.5061594020917575E-2</v>
      </c>
      <c r="K9" s="316">
        <f t="shared" si="4"/>
        <v>1875.307</v>
      </c>
      <c r="L9" s="316">
        <f t="shared" si="5"/>
        <v>1811.7829999999999</v>
      </c>
      <c r="M9" s="316">
        <f t="shared" si="6"/>
        <v>1196.9000000000001</v>
      </c>
      <c r="N9" s="352" t="s">
        <v>11</v>
      </c>
      <c r="R9" s="361">
        <f>R7/R8</f>
        <v>0.76781903542466923</v>
      </c>
      <c r="S9" s="361">
        <f t="shared" ref="S9" si="7">S7/S8</f>
        <v>0.8186631369953673</v>
      </c>
      <c r="T9" s="361">
        <f t="shared" ref="T9" si="8">T7/T8</f>
        <v>0.82539906766492444</v>
      </c>
      <c r="U9" s="361">
        <f t="shared" ref="U9" si="9">U7/U8</f>
        <v>0.80030959752321984</v>
      </c>
      <c r="V9" s="361">
        <f t="shared" ref="V9" si="10">V7/V8</f>
        <v>0.77912636854033013</v>
      </c>
      <c r="W9" s="361">
        <f t="shared" ref="W9" si="11">W7/W8</f>
        <v>0.77365839489302146</v>
      </c>
      <c r="X9" s="361">
        <f t="shared" ref="X9" si="12">X7/X8</f>
        <v>0.76821109518657205</v>
      </c>
      <c r="Y9" s="361">
        <f t="shared" ref="Y9" si="13">Y7/Y8</f>
        <v>0.75507263959236903</v>
      </c>
      <c r="Z9" s="361">
        <f t="shared" ref="Z9" si="14">Z7/Z8</f>
        <v>0.75545595819913969</v>
      </c>
      <c r="AA9" s="361">
        <f t="shared" ref="AA9" si="15">AA7/AA8</f>
        <v>0.75346741480239987</v>
      </c>
      <c r="AB9" s="361">
        <f t="shared" ref="AB9:AC9" si="16">AB7/AB8</f>
        <v>0.75833538284212421</v>
      </c>
      <c r="AC9" s="361">
        <f t="shared" si="16"/>
        <v>0.75861373762625772</v>
      </c>
    </row>
    <row r="10" spans="1:29">
      <c r="A10" s="327" t="s">
        <v>3</v>
      </c>
      <c r="B10" s="339">
        <v>1125.3</v>
      </c>
      <c r="C10" s="339">
        <f>'balance commerciale'!D8</f>
        <v>1233.5409999999999</v>
      </c>
      <c r="D10" s="339">
        <f>'balance commerciale'!E8</f>
        <v>1338.8569999999997</v>
      </c>
      <c r="E10" s="317">
        <f t="shared" ref="E10:E12" si="17">D10/C10-1</f>
        <v>8.5376975714629433E-2</v>
      </c>
      <c r="F10" s="318">
        <f t="shared" si="0"/>
        <v>0.18977783702123863</v>
      </c>
      <c r="H10" s="287"/>
      <c r="I10" s="318">
        <f t="shared" si="1"/>
        <v>0.18977783702123863</v>
      </c>
      <c r="J10" s="317">
        <f t="shared" si="2"/>
        <v>8.5376975714629433E-2</v>
      </c>
      <c r="K10" s="316">
        <f t="shared" si="4"/>
        <v>1338.8569999999997</v>
      </c>
      <c r="L10" s="316">
        <f t="shared" si="5"/>
        <v>1233.5409999999999</v>
      </c>
      <c r="M10" s="316">
        <f t="shared" si="6"/>
        <v>1125.3</v>
      </c>
      <c r="N10" s="352" t="s">
        <v>12</v>
      </c>
    </row>
    <row r="11" spans="1:29">
      <c r="A11" s="327" t="s">
        <v>8</v>
      </c>
      <c r="B11" s="339">
        <v>985.9</v>
      </c>
      <c r="C11" s="339">
        <f>'balance commerciale'!D13</f>
        <v>1014.3</v>
      </c>
      <c r="D11" s="339">
        <f>'balance commerciale'!E13</f>
        <v>1012.56</v>
      </c>
      <c r="E11" s="317">
        <f t="shared" si="17"/>
        <v>-1.7154687962140924E-3</v>
      </c>
      <c r="F11" s="317">
        <f t="shared" si="0"/>
        <v>2.7041282077289841E-2</v>
      </c>
      <c r="G11" s="286"/>
      <c r="H11" s="287"/>
      <c r="I11" s="317">
        <f t="shared" si="1"/>
        <v>2.7041282077289841E-2</v>
      </c>
      <c r="J11" s="317">
        <f t="shared" si="2"/>
        <v>-1.7154687962140924E-3</v>
      </c>
      <c r="K11" s="316">
        <f t="shared" si="4"/>
        <v>1012.56</v>
      </c>
      <c r="L11" s="316">
        <f t="shared" si="5"/>
        <v>1014.3</v>
      </c>
      <c r="M11" s="316">
        <f t="shared" si="6"/>
        <v>985.9</v>
      </c>
      <c r="N11" s="352" t="s">
        <v>17</v>
      </c>
    </row>
    <row r="12" spans="1:29">
      <c r="A12" s="327" t="s">
        <v>4</v>
      </c>
      <c r="B12" s="339">
        <v>415.1</v>
      </c>
      <c r="C12" s="339">
        <f>'balance commerciale'!D9</f>
        <v>343.584</v>
      </c>
      <c r="D12" s="339">
        <f>'balance commerciale'!E9</f>
        <v>436.76600000000002</v>
      </c>
      <c r="E12" s="317">
        <f t="shared" si="17"/>
        <v>0.27120587687435971</v>
      </c>
      <c r="F12" s="317">
        <f t="shared" si="0"/>
        <v>5.21946518911105E-2</v>
      </c>
      <c r="I12" s="317">
        <f t="shared" si="1"/>
        <v>5.21946518911105E-2</v>
      </c>
      <c r="J12" s="353">
        <f t="shared" si="2"/>
        <v>0.27120587687435971</v>
      </c>
      <c r="K12" s="316">
        <f t="shared" si="4"/>
        <v>436.76600000000002</v>
      </c>
      <c r="L12" s="316">
        <f t="shared" si="5"/>
        <v>343.584</v>
      </c>
      <c r="M12" s="316">
        <f t="shared" si="6"/>
        <v>415.1</v>
      </c>
      <c r="N12" s="352" t="s">
        <v>13</v>
      </c>
    </row>
    <row r="13" spans="1:29" ht="35.25" customHeight="1">
      <c r="A13" s="323" t="s">
        <v>204</v>
      </c>
      <c r="B13" s="432">
        <v>23519.9</v>
      </c>
      <c r="C13" s="432">
        <f>'balance commerciale'!D14</f>
        <v>26547.690999999999</v>
      </c>
      <c r="D13" s="432">
        <f>'balance commerciale'!E14</f>
        <v>27701.162999999997</v>
      </c>
      <c r="E13" s="326">
        <f>D13/C13-1</f>
        <v>4.344905174615743E-2</v>
      </c>
      <c r="F13" s="326">
        <f t="shared" si="0"/>
        <v>0.17777554326336409</v>
      </c>
      <c r="I13" s="349">
        <f t="shared" si="1"/>
        <v>0.17777554326336409</v>
      </c>
      <c r="J13" s="349">
        <f t="shared" si="2"/>
        <v>4.344905174615743E-2</v>
      </c>
      <c r="K13" s="325">
        <f t="shared" ref="K13" si="18">D13</f>
        <v>27701.162999999997</v>
      </c>
      <c r="L13" s="325">
        <f t="shared" ref="L13" si="19">C13</f>
        <v>26547.690999999999</v>
      </c>
      <c r="M13" s="325">
        <f>B13</f>
        <v>23519.9</v>
      </c>
      <c r="N13" s="350" t="s">
        <v>203</v>
      </c>
      <c r="O13" s="285"/>
    </row>
    <row r="14" spans="1:29">
      <c r="C14" s="55">
        <f>C5/C32</f>
        <v>0.72825780674885443</v>
      </c>
      <c r="D14" s="55">
        <f>D5/D32</f>
        <v>0.75860590274283468</v>
      </c>
      <c r="O14" s="285"/>
    </row>
    <row r="17" spans="1:29">
      <c r="Q17" s="55">
        <v>2012</v>
      </c>
      <c r="R17" s="382" t="s">
        <v>283</v>
      </c>
      <c r="S17" s="55" t="s">
        <v>279</v>
      </c>
      <c r="T17" s="55" t="s">
        <v>278</v>
      </c>
      <c r="U17" s="55" t="s">
        <v>277</v>
      </c>
      <c r="V17" s="55" t="s">
        <v>276</v>
      </c>
      <c r="W17" s="55" t="s">
        <v>275</v>
      </c>
      <c r="X17" s="55" t="s">
        <v>274</v>
      </c>
      <c r="Y17" s="55" t="s">
        <v>273</v>
      </c>
      <c r="Z17" s="55" t="s">
        <v>272</v>
      </c>
      <c r="AA17" s="382" t="s">
        <v>285</v>
      </c>
      <c r="AB17" s="55" t="s">
        <v>183</v>
      </c>
    </row>
    <row r="18" spans="1:29">
      <c r="Q18" s="287">
        <f>AC7/AC8</f>
        <v>0.75861373762625772</v>
      </c>
      <c r="R18" s="287">
        <f>AB7/AB8</f>
        <v>0.75833538284212421</v>
      </c>
      <c r="S18" s="287">
        <f>AA7/AA8</f>
        <v>0.75346741480239987</v>
      </c>
      <c r="T18" s="287">
        <f>Z7/Z8</f>
        <v>0.75545595819913969</v>
      </c>
      <c r="U18" s="287">
        <f>Y7/Y8</f>
        <v>0.75507263959236903</v>
      </c>
      <c r="V18" s="287">
        <f>X7/X8</f>
        <v>0.76821109518657205</v>
      </c>
      <c r="W18" s="287">
        <f>W7/W8</f>
        <v>0.77365839489302146</v>
      </c>
      <c r="X18" s="287">
        <f>V7/V8</f>
        <v>0.77912636854033013</v>
      </c>
      <c r="Y18" s="287">
        <f>U7/U8</f>
        <v>0.80030959752321984</v>
      </c>
      <c r="Z18" s="287">
        <f>T7/T8</f>
        <v>0.82539906766492444</v>
      </c>
      <c r="AA18" s="287">
        <f>S7/S8</f>
        <v>0.8186631369953673</v>
      </c>
      <c r="AB18" s="287">
        <f>R7/R8</f>
        <v>0.76781903542466923</v>
      </c>
      <c r="AC18" s="55" t="s">
        <v>271</v>
      </c>
    </row>
    <row r="28" spans="1:29">
      <c r="Q28"/>
      <c r="R28"/>
      <c r="S28"/>
    </row>
    <row r="29" spans="1:29" s="6" customFormat="1">
      <c r="A29" s="538" t="s">
        <v>121</v>
      </c>
      <c r="B29" s="538"/>
      <c r="C29" s="538"/>
      <c r="D29" s="538"/>
      <c r="E29" s="538"/>
      <c r="F29" s="328"/>
      <c r="I29" s="538" t="s">
        <v>120</v>
      </c>
      <c r="J29" s="538"/>
      <c r="K29" s="538"/>
      <c r="L29" s="538"/>
      <c r="M29" s="538"/>
      <c r="N29" s="538"/>
    </row>
    <row r="30" spans="1:29" s="6" customFormat="1" ht="13.5" customHeight="1">
      <c r="A30" s="313"/>
      <c r="B30" s="313"/>
      <c r="C30" s="313"/>
      <c r="D30" s="313"/>
      <c r="E30" s="313"/>
      <c r="F30" s="313"/>
      <c r="I30" s="313"/>
      <c r="J30" s="313"/>
      <c r="K30" s="313"/>
      <c r="L30" s="313"/>
      <c r="M30" s="313"/>
      <c r="N30" s="313"/>
      <c r="W30" s="6" t="s">
        <v>254</v>
      </c>
    </row>
    <row r="31" spans="1:29" s="6" customFormat="1">
      <c r="A31" s="313"/>
      <c r="B31" s="5">
        <v>2010</v>
      </c>
      <c r="C31" s="5">
        <v>2012</v>
      </c>
      <c r="D31" s="5">
        <v>2013</v>
      </c>
      <c r="E31" s="314" t="s">
        <v>132</v>
      </c>
      <c r="F31" s="314" t="s">
        <v>174</v>
      </c>
      <c r="I31" s="329" t="s">
        <v>174</v>
      </c>
      <c r="J31" s="330" t="s">
        <v>132</v>
      </c>
      <c r="K31" s="2">
        <v>2013</v>
      </c>
      <c r="L31" s="2">
        <v>2012</v>
      </c>
      <c r="M31" s="2">
        <v>2010</v>
      </c>
      <c r="N31" s="313"/>
    </row>
    <row r="32" spans="1:29" s="6" customFormat="1">
      <c r="A32" s="331" t="s">
        <v>1</v>
      </c>
      <c r="B32" s="332">
        <f>SUM(B33:B39)</f>
        <v>25977.1</v>
      </c>
      <c r="C32" s="333">
        <f>SUM(C33:C39)</f>
        <v>29196.629000000001</v>
      </c>
      <c r="D32" s="333">
        <f>SUM(D33:D39)</f>
        <v>29760.707000000002</v>
      </c>
      <c r="E32" s="334">
        <f t="shared" ref="E32:E40" si="20">D32/C32-1</f>
        <v>1.9319970123948149E-2</v>
      </c>
      <c r="F32" s="334">
        <f t="shared" ref="F32:F40" si="21">D32/B32-1</f>
        <v>0.14565163162939676</v>
      </c>
      <c r="I32" s="3">
        <f t="shared" ref="I32:I40" si="22">F32</f>
        <v>0.14565163162939676</v>
      </c>
      <c r="J32" s="3">
        <f t="shared" ref="J32:J40" si="23">E32</f>
        <v>1.9319970123948149E-2</v>
      </c>
      <c r="K32" s="335">
        <f>SUM(K33:K39)</f>
        <v>29760.707000000002</v>
      </c>
      <c r="L32" s="335">
        <f>C32</f>
        <v>29196.629000000001</v>
      </c>
      <c r="M32" s="336">
        <f>B32</f>
        <v>25977.1</v>
      </c>
      <c r="N32" s="337" t="s">
        <v>202</v>
      </c>
    </row>
    <row r="33" spans="1:16" s="6" customFormat="1">
      <c r="A33" s="338" t="s">
        <v>5</v>
      </c>
      <c r="B33" s="339">
        <v>14612.5</v>
      </c>
      <c r="C33" s="433">
        <f>'balance commerciale'!H10</f>
        <v>15952.9</v>
      </c>
      <c r="D33" s="433">
        <f>'balance commerciale'!I10</f>
        <v>16048</v>
      </c>
      <c r="E33" s="340">
        <f t="shared" si="20"/>
        <v>5.9612985726733569E-3</v>
      </c>
      <c r="F33" s="341">
        <f t="shared" si="21"/>
        <v>9.8237810094097489E-2</v>
      </c>
      <c r="I33" s="341">
        <f t="shared" si="22"/>
        <v>9.8237810094097489E-2</v>
      </c>
      <c r="J33" s="341">
        <f t="shared" si="23"/>
        <v>5.9612985726733569E-3</v>
      </c>
      <c r="K33" s="316">
        <f t="shared" ref="K33:K40" si="24">D33</f>
        <v>16048</v>
      </c>
      <c r="L33" s="316">
        <f>C33</f>
        <v>15952.9</v>
      </c>
      <c r="M33" s="316">
        <f>B33</f>
        <v>14612.5</v>
      </c>
      <c r="N33" s="313" t="s">
        <v>14</v>
      </c>
    </row>
    <row r="34" spans="1:16" s="6" customFormat="1">
      <c r="A34" s="342" t="s">
        <v>6</v>
      </c>
      <c r="B34" s="343">
        <v>3397.7</v>
      </c>
      <c r="C34" s="433">
        <f>'balance commerciale'!H11</f>
        <v>4363.2709999999997</v>
      </c>
      <c r="D34" s="433">
        <f>'balance commerciale'!I11</f>
        <v>4691.2219999999998</v>
      </c>
      <c r="E34" s="340">
        <f t="shared" si="20"/>
        <v>7.5161730729079279E-2</v>
      </c>
      <c r="F34" s="344">
        <f t="shared" si="21"/>
        <v>0.38070518291785627</v>
      </c>
      <c r="I34" s="322">
        <f t="shared" si="22"/>
        <v>0.38070518291785627</v>
      </c>
      <c r="J34" s="340">
        <f t="shared" si="23"/>
        <v>7.5161730729079279E-2</v>
      </c>
      <c r="K34" s="320">
        <f>D34</f>
        <v>4691.2219999999998</v>
      </c>
      <c r="L34" s="320">
        <f t="shared" ref="L34:L39" si="25">C34</f>
        <v>4363.2709999999997</v>
      </c>
      <c r="M34" s="320">
        <f t="shared" ref="M34:M39" si="26">B34</f>
        <v>3397.7</v>
      </c>
      <c r="N34" s="345" t="s">
        <v>69</v>
      </c>
    </row>
    <row r="35" spans="1:16" s="6" customFormat="1">
      <c r="A35" s="338" t="s">
        <v>7</v>
      </c>
      <c r="B35" s="339">
        <v>3569.5</v>
      </c>
      <c r="C35" s="434">
        <f>'balance commerciale'!H12</f>
        <v>3568.5</v>
      </c>
      <c r="D35" s="434">
        <f>'balance commerciale'!I12</f>
        <v>3733.8</v>
      </c>
      <c r="E35" s="340">
        <f t="shared" si="20"/>
        <v>4.6321984026902019E-2</v>
      </c>
      <c r="F35" s="341">
        <f t="shared" si="21"/>
        <v>4.6028855582014305E-2</v>
      </c>
      <c r="I35" s="341">
        <f t="shared" si="22"/>
        <v>4.6028855582014305E-2</v>
      </c>
      <c r="J35" s="341">
        <f t="shared" si="23"/>
        <v>4.6321984026902019E-2</v>
      </c>
      <c r="K35" s="316">
        <f>D35</f>
        <v>3733.8</v>
      </c>
      <c r="L35" s="316">
        <f t="shared" si="25"/>
        <v>3568.5</v>
      </c>
      <c r="M35" s="316">
        <f t="shared" si="26"/>
        <v>3569.5</v>
      </c>
      <c r="N35" s="313" t="s">
        <v>16</v>
      </c>
      <c r="P35" s="354">
        <f>39.63/34.334-1</f>
        <v>0.15424943204986308</v>
      </c>
    </row>
    <row r="36" spans="1:16" s="6" customFormat="1">
      <c r="A36" s="342" t="s">
        <v>3</v>
      </c>
      <c r="B36" s="343">
        <v>2004.1</v>
      </c>
      <c r="C36" s="433">
        <f>'balance commerciale'!H8</f>
        <v>2251.326</v>
      </c>
      <c r="D36" s="433">
        <f>'balance commerciale'!I8</f>
        <v>2369.3410000000003</v>
      </c>
      <c r="E36" s="340">
        <f t="shared" si="20"/>
        <v>5.2420218129227036E-2</v>
      </c>
      <c r="F36" s="340">
        <f t="shared" si="21"/>
        <v>0.18224689386757165</v>
      </c>
      <c r="I36" s="341">
        <f t="shared" si="22"/>
        <v>0.18224689386757165</v>
      </c>
      <c r="J36" s="341">
        <f t="shared" si="23"/>
        <v>5.2420218129227036E-2</v>
      </c>
      <c r="K36" s="316">
        <f>D36</f>
        <v>2369.3410000000003</v>
      </c>
      <c r="L36" s="316">
        <f t="shared" si="25"/>
        <v>2251.326</v>
      </c>
      <c r="M36" s="316">
        <f t="shared" si="26"/>
        <v>2004.1</v>
      </c>
      <c r="N36" s="313" t="s">
        <v>12</v>
      </c>
    </row>
    <row r="37" spans="1:16" s="6" customFormat="1">
      <c r="A37" s="358" t="s">
        <v>2</v>
      </c>
      <c r="B37" s="343">
        <v>1344.8</v>
      </c>
      <c r="C37" s="433">
        <f>'balance commerciale'!H7</f>
        <v>1937.2339999999999</v>
      </c>
      <c r="D37" s="433">
        <f>'balance commerciale'!I7</f>
        <v>1717.5049999999999</v>
      </c>
      <c r="E37" s="321">
        <f t="shared" si="20"/>
        <v>-0.11342408815868399</v>
      </c>
      <c r="F37" s="322">
        <f t="shared" si="21"/>
        <v>0.27714530041641883</v>
      </c>
      <c r="I37" s="322">
        <f t="shared" si="22"/>
        <v>0.27714530041641883</v>
      </c>
      <c r="J37" s="321">
        <f t="shared" si="23"/>
        <v>-0.11342408815868399</v>
      </c>
      <c r="K37" s="320">
        <f>D37</f>
        <v>1717.5049999999999</v>
      </c>
      <c r="L37" s="320">
        <f t="shared" si="25"/>
        <v>1937.2339999999999</v>
      </c>
      <c r="M37" s="320">
        <f t="shared" si="26"/>
        <v>1344.8</v>
      </c>
      <c r="N37" s="346" t="s">
        <v>11</v>
      </c>
      <c r="O37" s="6" t="s">
        <v>280</v>
      </c>
    </row>
    <row r="38" spans="1:16" s="6" customFormat="1">
      <c r="A38" s="338" t="s">
        <v>8</v>
      </c>
      <c r="B38" s="339">
        <v>667.8</v>
      </c>
      <c r="C38" s="434">
        <f>'balance commerciale'!H13</f>
        <v>704.7</v>
      </c>
      <c r="D38" s="434">
        <f>'balance commerciale'!I13</f>
        <v>739.6</v>
      </c>
      <c r="E38" s="340">
        <f t="shared" si="20"/>
        <v>4.9524620405846376E-2</v>
      </c>
      <c r="F38" s="340">
        <f t="shared" si="21"/>
        <v>0.1075172207247681</v>
      </c>
      <c r="I38" s="341">
        <f t="shared" si="22"/>
        <v>0.1075172207247681</v>
      </c>
      <c r="J38" s="341">
        <f t="shared" si="23"/>
        <v>4.9524620405846376E-2</v>
      </c>
      <c r="K38" s="316">
        <f t="shared" si="24"/>
        <v>739.6</v>
      </c>
      <c r="L38" s="316">
        <f t="shared" si="25"/>
        <v>704.7</v>
      </c>
      <c r="M38" s="316">
        <f t="shared" si="26"/>
        <v>667.8</v>
      </c>
      <c r="N38" s="313" t="s">
        <v>17</v>
      </c>
      <c r="O38" s="6">
        <f>330.2+60.7+233.94</f>
        <v>624.83999999999992</v>
      </c>
    </row>
    <row r="39" spans="1:16" s="6" customFormat="1">
      <c r="A39" s="338" t="s">
        <v>4</v>
      </c>
      <c r="B39" s="339">
        <v>380.7</v>
      </c>
      <c r="C39" s="433">
        <f>'balance commerciale'!H9</f>
        <v>418.69799999999998</v>
      </c>
      <c r="D39" s="433">
        <f>'balance commerciale'!I9</f>
        <v>461.23900000000003</v>
      </c>
      <c r="E39" s="340">
        <f t="shared" si="20"/>
        <v>0.10160306473878555</v>
      </c>
      <c r="F39" s="341">
        <f t="shared" si="21"/>
        <v>0.21155503020751265</v>
      </c>
      <c r="I39" s="341">
        <f t="shared" si="22"/>
        <v>0.21155503020751265</v>
      </c>
      <c r="J39" s="341">
        <f t="shared" si="23"/>
        <v>0.10160306473878555</v>
      </c>
      <c r="K39" s="347">
        <f t="shared" si="24"/>
        <v>461.23900000000003</v>
      </c>
      <c r="L39" s="347">
        <f t="shared" si="25"/>
        <v>418.69799999999998</v>
      </c>
      <c r="M39" s="347">
        <f t="shared" si="26"/>
        <v>380.7</v>
      </c>
      <c r="N39" s="313" t="s">
        <v>13</v>
      </c>
    </row>
    <row r="40" spans="1:16" s="6" customFormat="1" ht="22.5" customHeight="1">
      <c r="A40" s="323" t="s">
        <v>125</v>
      </c>
      <c r="B40" s="324">
        <v>31817.1</v>
      </c>
      <c r="C40" s="325">
        <f>'balance commerciale'!H14</f>
        <v>38177.957999999999</v>
      </c>
      <c r="D40" s="325">
        <f>'balance commerciale'!I14</f>
        <v>39509.350000000006</v>
      </c>
      <c r="E40" s="326">
        <f t="shared" si="20"/>
        <v>3.4873316168455348E-2</v>
      </c>
      <c r="F40" s="326">
        <f t="shared" si="21"/>
        <v>0.24176464856948021</v>
      </c>
      <c r="H40" s="348"/>
      <c r="I40" s="349">
        <f t="shared" si="22"/>
        <v>0.24176464856948021</v>
      </c>
      <c r="J40" s="349">
        <f t="shared" si="23"/>
        <v>3.4873316168455348E-2</v>
      </c>
      <c r="K40" s="325">
        <f t="shared" si="24"/>
        <v>39509.350000000006</v>
      </c>
      <c r="L40" s="325">
        <f>C40</f>
        <v>38177.957999999999</v>
      </c>
      <c r="M40" s="325">
        <f>B40</f>
        <v>31817.1</v>
      </c>
      <c r="N40" s="350" t="s">
        <v>124</v>
      </c>
    </row>
    <row r="42" spans="1:16">
      <c r="C42" s="287"/>
    </row>
    <row r="45" spans="1:16" ht="27" customHeight="1"/>
    <row r="46" spans="1:16" ht="23.25" customHeight="1"/>
    <row r="48" spans="1:16">
      <c r="L48" s="355"/>
      <c r="M48" s="356"/>
      <c r="N48" s="357"/>
      <c r="O48" s="185"/>
      <c r="P48" s="265"/>
    </row>
    <row r="49" spans="12:16">
      <c r="L49" s="355"/>
      <c r="M49" s="356"/>
      <c r="N49" s="357"/>
      <c r="O49" s="185"/>
      <c r="P49"/>
    </row>
  </sheetData>
  <mergeCells count="4">
    <mergeCell ref="J3:N3"/>
    <mergeCell ref="A29:E29"/>
    <mergeCell ref="A3:F3"/>
    <mergeCell ref="I29:N2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W22"/>
  <sheetViews>
    <sheetView zoomScale="70" zoomScaleNormal="70" workbookViewId="0">
      <selection activeCell="J29" sqref="J29"/>
    </sheetView>
  </sheetViews>
  <sheetFormatPr baseColWidth="10" defaultRowHeight="14.4"/>
  <cols>
    <col min="1" max="1" width="34" customWidth="1"/>
    <col min="2" max="4" width="15.44140625" customWidth="1"/>
    <col min="11" max="13" width="16.109375" customWidth="1"/>
    <col min="14" max="14" width="34.88671875" customWidth="1"/>
  </cols>
  <sheetData>
    <row r="3" spans="1:23" s="6" customFormat="1" ht="21">
      <c r="A3" s="538" t="s">
        <v>121</v>
      </c>
      <c r="B3" s="538"/>
      <c r="C3" s="538"/>
      <c r="D3" s="538"/>
      <c r="E3" s="538"/>
      <c r="F3" s="328"/>
      <c r="I3" s="538" t="s">
        <v>120</v>
      </c>
      <c r="J3" s="538"/>
      <c r="K3" s="538"/>
      <c r="L3" s="538"/>
      <c r="M3" s="538"/>
      <c r="N3" s="538"/>
    </row>
    <row r="4" spans="1:23" s="6" customFormat="1" ht="13.5" customHeight="1">
      <c r="A4" s="313"/>
      <c r="B4" s="313"/>
      <c r="C4" s="313"/>
      <c r="D4" s="313"/>
      <c r="E4" s="313"/>
      <c r="F4" s="313"/>
      <c r="I4" s="313"/>
      <c r="J4" s="313"/>
      <c r="K4" s="313"/>
      <c r="L4" s="313"/>
      <c r="M4" s="313"/>
      <c r="N4" s="313"/>
      <c r="W4" s="6" t="s">
        <v>254</v>
      </c>
    </row>
    <row r="5" spans="1:23" s="6" customFormat="1" ht="21">
      <c r="A5" s="313"/>
      <c r="B5" s="5">
        <v>2010</v>
      </c>
      <c r="C5" s="5">
        <v>2012</v>
      </c>
      <c r="D5" s="5">
        <v>2013</v>
      </c>
      <c r="E5" s="314" t="s">
        <v>132</v>
      </c>
      <c r="F5" s="314" t="s">
        <v>174</v>
      </c>
      <c r="I5" s="329" t="s">
        <v>174</v>
      </c>
      <c r="J5" s="330" t="s">
        <v>132</v>
      </c>
      <c r="K5" s="2">
        <v>2013</v>
      </c>
      <c r="L5" s="2">
        <v>2012</v>
      </c>
      <c r="M5" s="2">
        <v>2010</v>
      </c>
      <c r="N5" s="313"/>
    </row>
    <row r="6" spans="1:23" s="6" customFormat="1" ht="21">
      <c r="A6" s="331" t="s">
        <v>1</v>
      </c>
      <c r="B6" s="332">
        <f>SUM(B7:B13)</f>
        <v>25977.1</v>
      </c>
      <c r="C6" s="333">
        <f>Import!C32</f>
        <v>29196.629000000001</v>
      </c>
      <c r="D6" s="333">
        <f>Import!D32</f>
        <v>29760.707000000002</v>
      </c>
      <c r="E6" s="334">
        <f t="shared" ref="E6:E14" si="0">D6/C6-1</f>
        <v>1.9319970123948149E-2</v>
      </c>
      <c r="F6" s="334">
        <f t="shared" ref="F6:F14" si="1">D6/B6-1</f>
        <v>0.14565163162939676</v>
      </c>
      <c r="I6" s="3">
        <f t="shared" ref="I6:I14" si="2">F6</f>
        <v>0.14565163162939676</v>
      </c>
      <c r="J6" s="3">
        <f t="shared" ref="J6:J14" si="3">E6</f>
        <v>1.9319970123948149E-2</v>
      </c>
      <c r="K6" s="335">
        <f>SUM(K7:K13)</f>
        <v>29760.707000000002</v>
      </c>
      <c r="L6" s="335">
        <f>C6</f>
        <v>29196.629000000001</v>
      </c>
      <c r="M6" s="336">
        <f>B6</f>
        <v>25977.1</v>
      </c>
      <c r="N6" s="337" t="s">
        <v>202</v>
      </c>
    </row>
    <row r="7" spans="1:23" s="6" customFormat="1" ht="21">
      <c r="A7" s="338" t="s">
        <v>5</v>
      </c>
      <c r="B7" s="339">
        <v>14612.5</v>
      </c>
      <c r="C7" s="433">
        <f>Import!C33</f>
        <v>15952.9</v>
      </c>
      <c r="D7" s="433">
        <f>Import!D33</f>
        <v>16048</v>
      </c>
      <c r="E7" s="340">
        <f t="shared" si="0"/>
        <v>5.9612985726733569E-3</v>
      </c>
      <c r="F7" s="341">
        <f t="shared" si="1"/>
        <v>9.8237810094097489E-2</v>
      </c>
      <c r="I7" s="341">
        <f t="shared" si="2"/>
        <v>9.8237810094097489E-2</v>
      </c>
      <c r="J7" s="341">
        <f t="shared" si="3"/>
        <v>5.9612985726733569E-3</v>
      </c>
      <c r="K7" s="316">
        <f t="shared" ref="K7:K14" si="4">D7</f>
        <v>16048</v>
      </c>
      <c r="L7" s="316">
        <f>C7</f>
        <v>15952.9</v>
      </c>
      <c r="M7" s="316">
        <f>B7</f>
        <v>14612.5</v>
      </c>
      <c r="N7" s="313" t="s">
        <v>14</v>
      </c>
    </row>
    <row r="8" spans="1:23" s="6" customFormat="1" ht="21">
      <c r="A8" s="342" t="s">
        <v>6</v>
      </c>
      <c r="B8" s="343">
        <v>3397.7</v>
      </c>
      <c r="C8" s="433">
        <f>Import!C34</f>
        <v>4363.2709999999997</v>
      </c>
      <c r="D8" s="433">
        <f>Import!D34</f>
        <v>4691.2219999999998</v>
      </c>
      <c r="E8" s="340">
        <f t="shared" si="0"/>
        <v>7.5161730729079279E-2</v>
      </c>
      <c r="F8" s="344">
        <f t="shared" si="1"/>
        <v>0.38070518291785627</v>
      </c>
      <c r="I8" s="322">
        <f t="shared" si="2"/>
        <v>0.38070518291785627</v>
      </c>
      <c r="J8" s="340">
        <f t="shared" si="3"/>
        <v>7.5161730729079279E-2</v>
      </c>
      <c r="K8" s="320">
        <f>D8</f>
        <v>4691.2219999999998</v>
      </c>
      <c r="L8" s="320">
        <f t="shared" ref="L8:L13" si="5">C8</f>
        <v>4363.2709999999997</v>
      </c>
      <c r="M8" s="320">
        <f t="shared" ref="M8:M13" si="6">B8</f>
        <v>3397.7</v>
      </c>
      <c r="N8" s="345" t="s">
        <v>69</v>
      </c>
    </row>
    <row r="9" spans="1:23" s="6" customFormat="1" ht="21">
      <c r="A9" s="338" t="s">
        <v>7</v>
      </c>
      <c r="B9" s="339">
        <v>3569.5</v>
      </c>
      <c r="C9" s="433">
        <f>Import!C35</f>
        <v>3568.5</v>
      </c>
      <c r="D9" s="433">
        <f>Import!D35</f>
        <v>3733.8</v>
      </c>
      <c r="E9" s="340">
        <f t="shared" si="0"/>
        <v>4.6321984026902019E-2</v>
      </c>
      <c r="F9" s="341">
        <f t="shared" si="1"/>
        <v>4.6028855582014305E-2</v>
      </c>
      <c r="I9" s="341">
        <f t="shared" si="2"/>
        <v>4.6028855582014305E-2</v>
      </c>
      <c r="J9" s="341">
        <f t="shared" si="3"/>
        <v>4.6321984026902019E-2</v>
      </c>
      <c r="K9" s="316">
        <f>D9</f>
        <v>3733.8</v>
      </c>
      <c r="L9" s="316">
        <f t="shared" si="5"/>
        <v>3568.5</v>
      </c>
      <c r="M9" s="316">
        <f t="shared" si="6"/>
        <v>3569.5</v>
      </c>
      <c r="N9" s="313" t="s">
        <v>16</v>
      </c>
      <c r="P9" s="354"/>
    </row>
    <row r="10" spans="1:23" s="6" customFormat="1" ht="21">
      <c r="A10" s="342" t="s">
        <v>3</v>
      </c>
      <c r="B10" s="343">
        <v>2004.1</v>
      </c>
      <c r="C10" s="433">
        <f>Import!C36</f>
        <v>2251.326</v>
      </c>
      <c r="D10" s="433">
        <f>Import!D36</f>
        <v>2369.3410000000003</v>
      </c>
      <c r="E10" s="340">
        <f t="shared" si="0"/>
        <v>5.2420218129227036E-2</v>
      </c>
      <c r="F10" s="340">
        <f t="shared" si="1"/>
        <v>0.18224689386757165</v>
      </c>
      <c r="I10" s="341">
        <f t="shared" si="2"/>
        <v>0.18224689386757165</v>
      </c>
      <c r="J10" s="341">
        <f t="shared" si="3"/>
        <v>5.2420218129227036E-2</v>
      </c>
      <c r="K10" s="316">
        <f>D10</f>
        <v>2369.3410000000003</v>
      </c>
      <c r="L10" s="316">
        <f t="shared" si="5"/>
        <v>2251.326</v>
      </c>
      <c r="M10" s="316">
        <f t="shared" si="6"/>
        <v>2004.1</v>
      </c>
      <c r="N10" s="313" t="s">
        <v>12</v>
      </c>
    </row>
    <row r="11" spans="1:23" s="6" customFormat="1" ht="21">
      <c r="A11" s="358" t="s">
        <v>2</v>
      </c>
      <c r="B11" s="343">
        <v>1344.8</v>
      </c>
      <c r="C11" s="433">
        <f>Import!C37</f>
        <v>1937.2339999999999</v>
      </c>
      <c r="D11" s="433">
        <f>Import!D37</f>
        <v>1717.5049999999999</v>
      </c>
      <c r="E11" s="321">
        <f t="shared" si="0"/>
        <v>-0.11342408815868399</v>
      </c>
      <c r="F11" s="322">
        <f t="shared" si="1"/>
        <v>0.27714530041641883</v>
      </c>
      <c r="I11" s="322">
        <f t="shared" si="2"/>
        <v>0.27714530041641883</v>
      </c>
      <c r="J11" s="321">
        <f t="shared" si="3"/>
        <v>-0.11342408815868399</v>
      </c>
      <c r="K11" s="320">
        <f>D11</f>
        <v>1717.5049999999999</v>
      </c>
      <c r="L11" s="320">
        <f t="shared" si="5"/>
        <v>1937.2339999999999</v>
      </c>
      <c r="M11" s="320">
        <f t="shared" si="6"/>
        <v>1344.8</v>
      </c>
      <c r="N11" s="346" t="s">
        <v>11</v>
      </c>
    </row>
    <row r="12" spans="1:23" s="6" customFormat="1" ht="21">
      <c r="A12" s="338" t="s">
        <v>8</v>
      </c>
      <c r="B12" s="339">
        <v>667.8</v>
      </c>
      <c r="C12" s="433">
        <f>Import!C38</f>
        <v>704.7</v>
      </c>
      <c r="D12" s="433">
        <f>Import!D38</f>
        <v>739.6</v>
      </c>
      <c r="E12" s="340">
        <f t="shared" si="0"/>
        <v>4.9524620405846376E-2</v>
      </c>
      <c r="F12" s="340">
        <f t="shared" si="1"/>
        <v>0.1075172207247681</v>
      </c>
      <c r="I12" s="341">
        <f t="shared" si="2"/>
        <v>0.1075172207247681</v>
      </c>
      <c r="J12" s="341">
        <f t="shared" si="3"/>
        <v>4.9524620405846376E-2</v>
      </c>
      <c r="K12" s="316">
        <f t="shared" si="4"/>
        <v>739.6</v>
      </c>
      <c r="L12" s="316">
        <f t="shared" si="5"/>
        <v>704.7</v>
      </c>
      <c r="M12" s="316">
        <f t="shared" si="6"/>
        <v>667.8</v>
      </c>
      <c r="N12" s="313" t="s">
        <v>17</v>
      </c>
    </row>
    <row r="13" spans="1:23" s="6" customFormat="1" ht="21">
      <c r="A13" s="338" t="s">
        <v>4</v>
      </c>
      <c r="B13" s="339">
        <v>380.7</v>
      </c>
      <c r="C13" s="433">
        <f>Import!C39</f>
        <v>418.69799999999998</v>
      </c>
      <c r="D13" s="433">
        <f>Import!D39</f>
        <v>461.23900000000003</v>
      </c>
      <c r="E13" s="340">
        <f t="shared" si="0"/>
        <v>0.10160306473878555</v>
      </c>
      <c r="F13" s="341">
        <f t="shared" si="1"/>
        <v>0.21155503020751265</v>
      </c>
      <c r="I13" s="341">
        <f t="shared" si="2"/>
        <v>0.21155503020751265</v>
      </c>
      <c r="J13" s="341">
        <f t="shared" si="3"/>
        <v>0.10160306473878555</v>
      </c>
      <c r="K13" s="316">
        <f t="shared" si="4"/>
        <v>461.23900000000003</v>
      </c>
      <c r="L13" s="316">
        <f t="shared" si="5"/>
        <v>418.69799999999998</v>
      </c>
      <c r="M13" s="316">
        <f t="shared" si="6"/>
        <v>380.7</v>
      </c>
      <c r="N13" s="313" t="s">
        <v>13</v>
      </c>
    </row>
    <row r="14" spans="1:23" s="6" customFormat="1" ht="22.5" customHeight="1">
      <c r="A14" s="323" t="s">
        <v>125</v>
      </c>
      <c r="B14" s="324">
        <v>31817.1</v>
      </c>
      <c r="C14" s="325">
        <f>Import!C40</f>
        <v>38177.957999999999</v>
      </c>
      <c r="D14" s="325">
        <f>Import!D40</f>
        <v>39509.350000000006</v>
      </c>
      <c r="E14" s="326">
        <f t="shared" si="0"/>
        <v>3.4873316168455348E-2</v>
      </c>
      <c r="F14" s="326">
        <f t="shared" si="1"/>
        <v>0.24176464856948021</v>
      </c>
      <c r="H14" s="348"/>
      <c r="I14" s="349">
        <f t="shared" si="2"/>
        <v>0.24176464856948021</v>
      </c>
      <c r="J14" s="349">
        <f t="shared" si="3"/>
        <v>3.4873316168455348E-2</v>
      </c>
      <c r="K14" s="325">
        <f t="shared" si="4"/>
        <v>39509.350000000006</v>
      </c>
      <c r="L14" s="325">
        <f>C14</f>
        <v>38177.957999999999</v>
      </c>
      <c r="M14" s="325">
        <f>B14</f>
        <v>31817.1</v>
      </c>
      <c r="N14" s="350" t="s">
        <v>124</v>
      </c>
    </row>
    <row r="15" spans="1:23" s="55" customFormat="1" ht="21">
      <c r="I15" s="6"/>
      <c r="J15" s="6"/>
      <c r="K15" s="6"/>
      <c r="L15" s="6"/>
      <c r="M15" s="6"/>
      <c r="N15" s="6"/>
    </row>
    <row r="16" spans="1:23" s="55" customFormat="1" ht="21">
      <c r="C16" s="287"/>
      <c r="I16" s="6"/>
      <c r="J16" s="6"/>
      <c r="K16" s="6"/>
      <c r="L16" s="6"/>
      <c r="M16" s="6"/>
      <c r="N16" s="6"/>
    </row>
    <row r="17" spans="9:16" s="55" customFormat="1" ht="21">
      <c r="I17" s="6"/>
      <c r="J17" s="6"/>
      <c r="K17" s="6"/>
      <c r="L17" s="6"/>
      <c r="M17" s="6"/>
      <c r="N17" s="6"/>
    </row>
    <row r="18" spans="9:16" s="55" customFormat="1" ht="21">
      <c r="I18" s="6"/>
      <c r="J18" s="6"/>
      <c r="K18" s="6"/>
      <c r="L18" s="6"/>
      <c r="M18" s="6"/>
      <c r="N18" s="6"/>
    </row>
    <row r="19" spans="9:16" s="55" customFormat="1" ht="27" customHeight="1">
      <c r="I19" s="6"/>
      <c r="J19" s="6"/>
      <c r="K19" s="6"/>
      <c r="L19" s="6"/>
      <c r="M19" s="6"/>
      <c r="N19" s="6"/>
    </row>
    <row r="20" spans="9:16" s="55" customFormat="1" ht="23.25" customHeight="1">
      <c r="I20" s="6"/>
      <c r="J20" s="6"/>
      <c r="K20" s="6"/>
      <c r="L20" s="6"/>
      <c r="M20" s="6"/>
      <c r="N20" s="6"/>
    </row>
    <row r="21" spans="9:16" s="55" customFormat="1" ht="21">
      <c r="I21" s="6"/>
      <c r="J21" s="6"/>
      <c r="K21" s="6"/>
      <c r="L21" s="6"/>
      <c r="M21" s="6"/>
      <c r="N21" s="6"/>
    </row>
    <row r="22" spans="9:16" s="55" customFormat="1" ht="21">
      <c r="I22" s="6"/>
      <c r="J22" s="6"/>
      <c r="K22" s="6"/>
      <c r="L22" s="355"/>
      <c r="M22" s="356"/>
      <c r="N22" s="357"/>
      <c r="O22" s="185"/>
      <c r="P22" s="265"/>
    </row>
  </sheetData>
  <mergeCells count="2">
    <mergeCell ref="A3:E3"/>
    <mergeCell ref="I3:N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2:AT22"/>
  <sheetViews>
    <sheetView topLeftCell="A2" zoomScale="80" zoomScaleNormal="80" workbookViewId="0">
      <selection activeCell="E26" sqref="E26"/>
    </sheetView>
  </sheetViews>
  <sheetFormatPr baseColWidth="10" defaultRowHeight="14.4"/>
  <cols>
    <col min="1" max="1" width="36.109375" customWidth="1"/>
    <col min="2" max="2" width="14.44140625" customWidth="1"/>
    <col min="3" max="3" width="18.5546875" customWidth="1"/>
    <col min="4" max="4" width="13.44140625" customWidth="1"/>
    <col min="5" max="5" width="11.44140625" customWidth="1"/>
    <col min="7" max="9" width="16.44140625" customWidth="1"/>
    <col min="10" max="10" width="41" customWidth="1"/>
  </cols>
  <sheetData>
    <row r="2" spans="1:46" ht="18">
      <c r="B2" s="21"/>
    </row>
    <row r="3" spans="1:46" ht="24.6">
      <c r="A3" s="181"/>
      <c r="B3" s="182" t="s">
        <v>213</v>
      </c>
      <c r="C3" s="182"/>
      <c r="D3" s="182"/>
      <c r="G3" s="561" t="s">
        <v>218</v>
      </c>
      <c r="H3" s="561"/>
      <c r="I3" s="561"/>
      <c r="J3" s="561"/>
    </row>
    <row r="4" spans="1:46" ht="22.8">
      <c r="A4" s="560" t="s">
        <v>286</v>
      </c>
      <c r="B4" s="560"/>
      <c r="C4" s="560"/>
      <c r="D4" s="560"/>
      <c r="G4" s="559" t="s">
        <v>287</v>
      </c>
      <c r="H4" s="559"/>
      <c r="I4" s="559"/>
      <c r="J4" s="559"/>
    </row>
    <row r="5" spans="1:46" ht="20.399999999999999">
      <c r="A5" s="45"/>
      <c r="B5" s="160" t="s">
        <v>132</v>
      </c>
      <c r="C5" s="161" t="s">
        <v>210</v>
      </c>
      <c r="D5" s="161" t="s">
        <v>209</v>
      </c>
      <c r="G5" s="160" t="s">
        <v>132</v>
      </c>
      <c r="H5" s="161" t="s">
        <v>210</v>
      </c>
      <c r="I5" s="161" t="s">
        <v>209</v>
      </c>
      <c r="J5" s="45"/>
    </row>
    <row r="6" spans="1:46" ht="24.6">
      <c r="A6" s="367" t="s">
        <v>214</v>
      </c>
      <c r="B6" s="368">
        <v>2.4</v>
      </c>
      <c r="C6" s="369">
        <v>0.5</v>
      </c>
      <c r="D6" s="369">
        <v>-1.4</v>
      </c>
      <c r="G6" s="439">
        <f>B6</f>
        <v>2.4</v>
      </c>
      <c r="H6" s="440">
        <f t="shared" ref="H6" si="0">C6</f>
        <v>0.5</v>
      </c>
      <c r="I6" s="441">
        <f>D6</f>
        <v>-1.4</v>
      </c>
      <c r="J6" s="442" t="s">
        <v>133</v>
      </c>
    </row>
    <row r="7" spans="1:46" ht="21">
      <c r="A7" s="179" t="s">
        <v>63</v>
      </c>
      <c r="B7" s="300">
        <v>3.4</v>
      </c>
      <c r="C7" s="180">
        <v>4.0999999999999996</v>
      </c>
      <c r="D7" s="436">
        <v>0.8</v>
      </c>
      <c r="G7" s="255">
        <f t="shared" ref="G7:G15" si="1">B7</f>
        <v>3.4</v>
      </c>
      <c r="H7" s="255">
        <f t="shared" ref="H7:H15" si="2">C7</f>
        <v>4.0999999999999996</v>
      </c>
      <c r="I7" s="255">
        <f>D7</f>
        <v>0.8</v>
      </c>
      <c r="J7" s="158" t="s">
        <v>32</v>
      </c>
    </row>
    <row r="8" spans="1:46" s="151" customFormat="1" ht="21">
      <c r="A8" s="179" t="s">
        <v>64</v>
      </c>
      <c r="B8" s="300">
        <v>4.0999999999999996</v>
      </c>
      <c r="C8" s="180">
        <v>-0.3</v>
      </c>
      <c r="D8" s="437">
        <v>-9.4</v>
      </c>
      <c r="E8"/>
      <c r="F8"/>
      <c r="G8" s="255">
        <f t="shared" si="1"/>
        <v>4.0999999999999996</v>
      </c>
      <c r="H8" s="255">
        <f t="shared" si="2"/>
        <v>-0.3</v>
      </c>
      <c r="I8" s="255">
        <f t="shared" ref="I8:I12" si="3">D8</f>
        <v>-9.4</v>
      </c>
      <c r="J8" s="158" t="s">
        <v>33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s="151" customFormat="1" ht="21">
      <c r="A9" s="179" t="s">
        <v>65</v>
      </c>
      <c r="B9" s="300">
        <v>1.5</v>
      </c>
      <c r="C9" s="180">
        <v>-1.1000000000000001</v>
      </c>
      <c r="D9" s="437">
        <v>3.1</v>
      </c>
      <c r="E9"/>
      <c r="F9"/>
      <c r="G9" s="255">
        <f t="shared" si="1"/>
        <v>1.5</v>
      </c>
      <c r="H9" s="255">
        <f t="shared" si="2"/>
        <v>-1.1000000000000001</v>
      </c>
      <c r="I9" s="255">
        <f t="shared" si="3"/>
        <v>3.1</v>
      </c>
      <c r="J9" s="158" t="s">
        <v>34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21">
      <c r="A10" s="179" t="s">
        <v>215</v>
      </c>
      <c r="B10" s="300">
        <v>4.5</v>
      </c>
      <c r="C10" s="180">
        <v>14.8</v>
      </c>
      <c r="D10" s="180">
        <v>-31.1</v>
      </c>
      <c r="G10" s="255">
        <f t="shared" si="1"/>
        <v>4.5</v>
      </c>
      <c r="H10" s="255">
        <f t="shared" si="2"/>
        <v>14.8</v>
      </c>
      <c r="I10" s="255">
        <f t="shared" si="3"/>
        <v>-31.1</v>
      </c>
      <c r="J10" s="158" t="s">
        <v>69</v>
      </c>
    </row>
    <row r="11" spans="1:46" ht="21">
      <c r="A11" s="179" t="s">
        <v>216</v>
      </c>
      <c r="B11" s="300">
        <v>3.1</v>
      </c>
      <c r="C11" s="180">
        <v>-4</v>
      </c>
      <c r="D11" s="180">
        <v>1.1000000000000001</v>
      </c>
      <c r="G11" s="300">
        <f t="shared" si="1"/>
        <v>3.1</v>
      </c>
      <c r="H11" s="255">
        <f t="shared" si="2"/>
        <v>-4</v>
      </c>
      <c r="I11" s="255">
        <f t="shared" si="3"/>
        <v>1.1000000000000001</v>
      </c>
      <c r="J11" s="158" t="s">
        <v>70</v>
      </c>
    </row>
    <row r="12" spans="1:46" ht="21">
      <c r="A12" s="179" t="s">
        <v>66</v>
      </c>
      <c r="B12" s="362">
        <v>-0.6</v>
      </c>
      <c r="C12" s="180">
        <v>1.1000000000000001</v>
      </c>
      <c r="D12" s="180">
        <v>8.6</v>
      </c>
      <c r="G12" s="372">
        <f t="shared" si="1"/>
        <v>-0.6</v>
      </c>
      <c r="H12" s="255">
        <f t="shared" si="2"/>
        <v>1.1000000000000001</v>
      </c>
      <c r="I12" s="255">
        <f t="shared" si="3"/>
        <v>8.6</v>
      </c>
      <c r="J12" s="159" t="s">
        <v>12</v>
      </c>
    </row>
    <row r="13" spans="1:46" ht="24.6">
      <c r="A13" s="370" t="s">
        <v>217</v>
      </c>
      <c r="B13" s="435">
        <v>1.7</v>
      </c>
      <c r="C13" s="369">
        <v>22.8</v>
      </c>
      <c r="D13" s="369">
        <v>-58.3</v>
      </c>
      <c r="G13" s="439">
        <f t="shared" si="1"/>
        <v>1.7</v>
      </c>
      <c r="H13" s="440">
        <f t="shared" si="2"/>
        <v>22.8</v>
      </c>
      <c r="I13" s="441">
        <f>D13</f>
        <v>-58.3</v>
      </c>
      <c r="J13" s="443" t="s">
        <v>208</v>
      </c>
    </row>
    <row r="14" spans="1:46" ht="24.6">
      <c r="A14" s="370" t="s">
        <v>130</v>
      </c>
      <c r="B14" s="371">
        <v>-1</v>
      </c>
      <c r="C14" s="369">
        <v>3.6</v>
      </c>
      <c r="D14" s="369">
        <v>-5.8</v>
      </c>
      <c r="G14" s="371">
        <v>-1</v>
      </c>
      <c r="H14" s="440">
        <f t="shared" si="2"/>
        <v>3.6</v>
      </c>
      <c r="I14" s="441">
        <f>D14</f>
        <v>-5.8</v>
      </c>
      <c r="J14" s="443" t="s">
        <v>126</v>
      </c>
    </row>
    <row r="15" spans="1:46" ht="24.6">
      <c r="A15" s="363" t="s">
        <v>122</v>
      </c>
      <c r="B15" s="364">
        <v>1.76</v>
      </c>
      <c r="C15" s="365">
        <v>1.3</v>
      </c>
      <c r="D15" s="366">
        <v>-3.6</v>
      </c>
      <c r="G15" s="301">
        <f t="shared" si="1"/>
        <v>1.76</v>
      </c>
      <c r="H15" s="256">
        <f t="shared" si="2"/>
        <v>1.3</v>
      </c>
      <c r="I15" s="256">
        <f>D15</f>
        <v>-3.6</v>
      </c>
      <c r="J15" s="438" t="s">
        <v>123</v>
      </c>
    </row>
    <row r="17" ht="15" customHeight="1"/>
    <row r="18" ht="15" customHeight="1"/>
    <row r="19" ht="15" customHeight="1"/>
    <row r="20" ht="15" customHeight="1"/>
    <row r="21" ht="15" customHeight="1"/>
    <row r="22" ht="15" customHeight="1"/>
  </sheetData>
  <mergeCells count="3">
    <mergeCell ref="G4:J4"/>
    <mergeCell ref="A4:D4"/>
    <mergeCell ref="G3:J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S39"/>
  <sheetViews>
    <sheetView zoomScale="60" zoomScaleNormal="60" workbookViewId="0">
      <selection activeCell="H47" sqref="H47"/>
    </sheetView>
  </sheetViews>
  <sheetFormatPr baseColWidth="10" defaultRowHeight="14.4"/>
  <cols>
    <col min="2" max="2" width="37.44140625" customWidth="1"/>
    <col min="3" max="6" width="13.44140625" customWidth="1"/>
    <col min="9" max="9" width="9.88671875" bestFit="1" customWidth="1"/>
    <col min="10" max="10" width="11.44140625" style="52" customWidth="1"/>
    <col min="11" max="11" width="16.88671875" customWidth="1"/>
    <col min="19" max="19" width="26.88671875" customWidth="1"/>
  </cols>
  <sheetData>
    <row r="1" spans="2:19" ht="26.4" thickBot="1">
      <c r="C1" s="562" t="s">
        <v>219</v>
      </c>
      <c r="D1" s="563"/>
      <c r="E1" s="563"/>
      <c r="F1" s="563"/>
      <c r="G1" s="563"/>
      <c r="H1" s="563"/>
      <c r="I1" s="564"/>
      <c r="K1" s="568" t="s">
        <v>300</v>
      </c>
      <c r="L1" s="569"/>
      <c r="M1" s="569"/>
      <c r="N1" s="569"/>
      <c r="O1" s="569"/>
      <c r="P1" s="569"/>
      <c r="Q1" s="570"/>
    </row>
    <row r="2" spans="2:19" ht="34.5" customHeight="1" thickBot="1">
      <c r="C2" s="565"/>
      <c r="D2" s="566"/>
      <c r="E2" s="566"/>
      <c r="F2" s="566"/>
      <c r="G2" s="566"/>
      <c r="H2" s="566"/>
      <c r="I2" s="567"/>
      <c r="K2" s="571" t="s">
        <v>296</v>
      </c>
      <c r="L2" s="572"/>
      <c r="M2" s="572"/>
      <c r="N2" s="500"/>
      <c r="O2" s="500"/>
      <c r="P2" s="500"/>
      <c r="Q2" s="501"/>
    </row>
    <row r="3" spans="2:19" ht="19.5" customHeight="1" thickTop="1" thickBot="1">
      <c r="C3" s="573"/>
      <c r="D3" s="574"/>
      <c r="E3" s="574"/>
      <c r="F3" s="574"/>
      <c r="G3" s="575" t="s">
        <v>62</v>
      </c>
      <c r="H3" s="576"/>
      <c r="I3" s="577"/>
      <c r="K3" s="502" t="s">
        <v>132</v>
      </c>
      <c r="L3" s="65" t="s">
        <v>173</v>
      </c>
      <c r="M3" s="65" t="s">
        <v>174</v>
      </c>
      <c r="N3" s="63">
        <v>2013</v>
      </c>
      <c r="O3" s="63">
        <v>2012</v>
      </c>
      <c r="P3" s="63">
        <v>2011</v>
      </c>
      <c r="Q3" s="503">
        <v>2010</v>
      </c>
      <c r="S3" s="52"/>
    </row>
    <row r="4" spans="2:19" ht="22.2" thickTop="1" thickBot="1">
      <c r="B4" s="512"/>
      <c r="C4" s="517">
        <v>2010</v>
      </c>
      <c r="D4" s="63">
        <v>2011</v>
      </c>
      <c r="E4" s="63">
        <v>2012</v>
      </c>
      <c r="F4" s="63">
        <v>2013</v>
      </c>
      <c r="G4" s="65" t="s">
        <v>132</v>
      </c>
      <c r="H4" s="65" t="s">
        <v>173</v>
      </c>
      <c r="I4" s="518" t="s">
        <v>174</v>
      </c>
      <c r="K4" s="504">
        <v>-0.29755327545382793</v>
      </c>
      <c r="L4" s="481">
        <v>0.10155331394269451</v>
      </c>
      <c r="M4" s="223">
        <v>-0.1778290993071594</v>
      </c>
      <c r="N4" s="494">
        <v>1780</v>
      </c>
      <c r="O4" s="493">
        <v>2534</v>
      </c>
      <c r="P4" s="493">
        <v>1615.9</v>
      </c>
      <c r="Q4" s="493">
        <v>2165</v>
      </c>
      <c r="R4" s="601" t="s">
        <v>299</v>
      </c>
      <c r="S4" s="602"/>
    </row>
    <row r="5" spans="2:19" ht="29.25" customHeight="1" thickTop="1">
      <c r="B5" s="513" t="s">
        <v>127</v>
      </c>
      <c r="C5" s="519">
        <v>2165</v>
      </c>
      <c r="D5" s="492">
        <v>1615.9</v>
      </c>
      <c r="E5" s="493">
        <v>2534</v>
      </c>
      <c r="F5" s="494">
        <v>1780</v>
      </c>
      <c r="G5" s="223">
        <f>F5/E5-1</f>
        <v>-0.29755327545382793</v>
      </c>
      <c r="H5" s="481">
        <f>F5/D5-1</f>
        <v>0.10155331394269451</v>
      </c>
      <c r="I5" s="520">
        <f>F5/C5-1</f>
        <v>-0.1778290993071594</v>
      </c>
      <c r="K5" s="505"/>
      <c r="L5" s="97"/>
      <c r="M5" s="97"/>
      <c r="N5" s="497"/>
      <c r="O5" s="496"/>
      <c r="P5" s="496"/>
      <c r="Q5" s="496"/>
      <c r="R5" s="595" t="s">
        <v>228</v>
      </c>
      <c r="S5" s="596"/>
    </row>
    <row r="6" spans="2:19" ht="21">
      <c r="B6" s="514" t="s">
        <v>129</v>
      </c>
      <c r="C6" s="521"/>
      <c r="D6" s="495"/>
      <c r="E6" s="496"/>
      <c r="F6" s="497"/>
      <c r="G6" s="97"/>
      <c r="H6" s="97"/>
      <c r="I6" s="522"/>
      <c r="K6" s="506">
        <v>-9.0293453724604955E-2</v>
      </c>
      <c r="L6" s="153">
        <v>0.46279491833030839</v>
      </c>
      <c r="M6" s="153">
        <v>-0.15690376569037656</v>
      </c>
      <c r="N6" s="497">
        <v>483.6</v>
      </c>
      <c r="O6" s="499">
        <v>531.6</v>
      </c>
      <c r="P6" s="499">
        <v>330.6</v>
      </c>
      <c r="Q6" s="499">
        <v>573.6</v>
      </c>
      <c r="R6" s="597" t="s">
        <v>128</v>
      </c>
      <c r="S6" s="598"/>
    </row>
    <row r="7" spans="2:19" ht="21.6" thickBot="1">
      <c r="B7" s="515" t="s">
        <v>131</v>
      </c>
      <c r="C7" s="521">
        <v>573.6</v>
      </c>
      <c r="D7" s="498">
        <v>330.6</v>
      </c>
      <c r="E7" s="499">
        <v>531.6</v>
      </c>
      <c r="F7" s="497">
        <v>483.6</v>
      </c>
      <c r="G7" s="153">
        <f>$F$7/E7-1</f>
        <v>-9.0293453724604955E-2</v>
      </c>
      <c r="H7" s="153">
        <f>$F$7/D7-1</f>
        <v>0.46279491833030839</v>
      </c>
      <c r="I7" s="523">
        <f>$F$7/C7-1</f>
        <v>-0.15690376569037656</v>
      </c>
      <c r="K7" s="507">
        <v>0.16812227074235797</v>
      </c>
      <c r="L7" s="508">
        <v>6.2065074290011957E-3</v>
      </c>
      <c r="M7" s="509">
        <v>-0.18760914129526984</v>
      </c>
      <c r="N7" s="510">
        <v>1070</v>
      </c>
      <c r="O7" s="510">
        <v>916</v>
      </c>
      <c r="P7" s="510">
        <v>1063.4000000000001</v>
      </c>
      <c r="Q7" s="510">
        <v>1317.1</v>
      </c>
      <c r="R7" s="599" t="s">
        <v>126</v>
      </c>
      <c r="S7" s="600"/>
    </row>
    <row r="8" spans="2:19" ht="18.75" customHeight="1" thickBot="1">
      <c r="B8" s="516" t="s">
        <v>130</v>
      </c>
      <c r="C8" s="524">
        <v>1317.1</v>
      </c>
      <c r="D8" s="511">
        <v>1063.4000000000001</v>
      </c>
      <c r="E8" s="510">
        <v>916</v>
      </c>
      <c r="F8" s="510">
        <v>1070</v>
      </c>
      <c r="G8" s="508">
        <f>$F$8/E8-1</f>
        <v>0.16812227074235797</v>
      </c>
      <c r="H8" s="508">
        <f>$F$8/D8-1</f>
        <v>6.2065074290011957E-3</v>
      </c>
      <c r="I8" s="525">
        <f>$F$8/C8-1</f>
        <v>-0.18760914129526984</v>
      </c>
      <c r="J8" s="124"/>
    </row>
    <row r="9" spans="2:19" ht="15" hidden="1" thickTop="1">
      <c r="B9" t="s">
        <v>130</v>
      </c>
      <c r="C9" s="57">
        <f t="shared" ref="C9:E9" si="0">C8/C5</f>
        <v>0.60836027713625862</v>
      </c>
      <c r="D9" s="57">
        <f t="shared" si="0"/>
        <v>0.65808527755430413</v>
      </c>
      <c r="E9" s="57">
        <f t="shared" si="0"/>
        <v>0.36148382004735596</v>
      </c>
      <c r="F9" s="57">
        <f>F8/F5</f>
        <v>0.601123595505618</v>
      </c>
      <c r="G9" s="57"/>
    </row>
    <row r="10" spans="2:19" ht="16.2" hidden="1" thickTop="1">
      <c r="B10" t="s">
        <v>131</v>
      </c>
      <c r="C10" s="57">
        <f>C7/C5</f>
        <v>0.26494226327944576</v>
      </c>
      <c r="D10" s="57">
        <f t="shared" ref="D10:F10" si="1">D7/D5</f>
        <v>0.20459186830868248</v>
      </c>
      <c r="E10" s="57">
        <f t="shared" si="1"/>
        <v>0.20978689818468824</v>
      </c>
      <c r="F10" s="57">
        <f t="shared" si="1"/>
        <v>0.271685393258427</v>
      </c>
      <c r="G10" s="57"/>
      <c r="K10" s="64"/>
    </row>
    <row r="11" spans="2:19" ht="15" hidden="1" thickTop="1">
      <c r="C11" s="57">
        <f>SUM(C9:C10)</f>
        <v>0.87330254041570443</v>
      </c>
      <c r="D11" s="57">
        <f t="shared" ref="D11:F11" si="2">SUM(D9:D10)</f>
        <v>0.86267714586298661</v>
      </c>
      <c r="E11" s="57">
        <f t="shared" si="2"/>
        <v>0.57127071823204423</v>
      </c>
      <c r="F11" s="57">
        <f t="shared" si="2"/>
        <v>0.872808988764045</v>
      </c>
      <c r="G11" s="57"/>
    </row>
    <row r="12" spans="2:19" ht="15" hidden="1" thickTop="1"/>
    <row r="13" spans="2:19" ht="15" hidden="1" thickTop="1">
      <c r="D13">
        <f>314/492</f>
        <v>0.63821138211382111</v>
      </c>
      <c r="E13">
        <f>492*2/3</f>
        <v>328</v>
      </c>
      <c r="F13">
        <f>978/6344</f>
        <v>0.15416141235813366</v>
      </c>
    </row>
    <row r="14" spans="2:19" ht="15" hidden="1" thickTop="1"/>
    <row r="15" spans="2:19" ht="15" hidden="1" thickTop="1"/>
    <row r="16" spans="2:19" ht="15" hidden="1" thickTop="1"/>
    <row r="17" spans="12:13" ht="15" hidden="1" thickTop="1"/>
    <row r="18" spans="12:13" ht="15" hidden="1" thickTop="1"/>
    <row r="19" spans="12:13" ht="15" hidden="1" thickTop="1"/>
    <row r="20" spans="12:13" ht="15" hidden="1" thickTop="1"/>
    <row r="21" spans="12:13" ht="15" hidden="1" thickTop="1"/>
    <row r="22" spans="12:13" ht="15" hidden="1" thickTop="1"/>
    <row r="23" spans="12:13" ht="15" hidden="1" thickTop="1"/>
    <row r="24" spans="12:13" ht="18" hidden="1" thickTop="1">
      <c r="L24" s="54"/>
      <c r="M24" s="54"/>
    </row>
    <row r="25" spans="12:13" ht="18" hidden="1" thickTop="1">
      <c r="L25" s="54"/>
      <c r="M25" s="54"/>
    </row>
    <row r="26" spans="12:13" ht="15" hidden="1" thickTop="1"/>
    <row r="27" spans="12:13" ht="15" hidden="1" thickTop="1"/>
    <row r="28" spans="12:13" ht="15" hidden="1" thickTop="1"/>
    <row r="29" spans="12:13" ht="15" hidden="1" thickTop="1"/>
    <row r="30" spans="12:13" ht="15" hidden="1" thickTop="1"/>
    <row r="31" spans="12:13" ht="31.5" customHeight="1" thickTop="1"/>
    <row r="34" spans="10:10">
      <c r="J34" s="311"/>
    </row>
    <row r="36" spans="10:10" ht="19.5" customHeight="1"/>
    <row r="37" spans="10:10" ht="19.5" customHeight="1"/>
    <row r="38" spans="10:10" ht="18.75" customHeight="1"/>
    <row r="39" spans="10:10" ht="18.75" customHeight="1"/>
  </sheetData>
  <mergeCells count="9">
    <mergeCell ref="C1:I2"/>
    <mergeCell ref="K1:Q1"/>
    <mergeCell ref="K2:M2"/>
    <mergeCell ref="R6:S6"/>
    <mergeCell ref="R7:S7"/>
    <mergeCell ref="C3:F3"/>
    <mergeCell ref="G3:I3"/>
    <mergeCell ref="R4:S4"/>
    <mergeCell ref="R5:S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2:C49"/>
  <sheetViews>
    <sheetView zoomScale="70" zoomScaleNormal="70" workbookViewId="0">
      <selection activeCell="D1" sqref="D1"/>
    </sheetView>
  </sheetViews>
  <sheetFormatPr baseColWidth="10" defaultRowHeight="14.4"/>
  <cols>
    <col min="1" max="1" width="71.5546875" customWidth="1"/>
    <col min="2" max="2" width="31.44140625" customWidth="1"/>
    <col min="3" max="3" width="26.44140625" customWidth="1"/>
  </cols>
  <sheetData>
    <row r="2" spans="1:3" ht="29.25" customHeight="1">
      <c r="A2" s="579" t="s">
        <v>281</v>
      </c>
      <c r="B2" s="579"/>
      <c r="C2" s="579"/>
    </row>
    <row r="3" spans="1:3" ht="14.25" customHeight="1" thickBot="1">
      <c r="A3" s="53"/>
      <c r="B3" s="53"/>
      <c r="C3" s="53"/>
    </row>
    <row r="4" spans="1:3" ht="60" customHeight="1" thickBot="1">
      <c r="A4" s="580" t="s">
        <v>172</v>
      </c>
      <c r="B4" s="581"/>
      <c r="C4" s="66" t="s">
        <v>134</v>
      </c>
    </row>
    <row r="5" spans="1:3" ht="18" thickTop="1">
      <c r="A5" s="67" t="s">
        <v>136</v>
      </c>
      <c r="B5" s="93" t="s">
        <v>135</v>
      </c>
      <c r="C5" s="68">
        <v>68</v>
      </c>
    </row>
    <row r="6" spans="1:3" ht="17.399999999999999">
      <c r="A6" s="69" t="s">
        <v>137</v>
      </c>
      <c r="B6" s="94" t="s">
        <v>7</v>
      </c>
      <c r="C6" s="70">
        <v>61</v>
      </c>
    </row>
    <row r="7" spans="1:3" ht="17.399999999999999">
      <c r="A7" s="69" t="s">
        <v>138</v>
      </c>
      <c r="B7" s="94" t="s">
        <v>5</v>
      </c>
      <c r="C7" s="70">
        <v>434</v>
      </c>
    </row>
    <row r="8" spans="1:3" ht="17.399999999999999">
      <c r="A8" s="67" t="s">
        <v>139</v>
      </c>
      <c r="B8" s="95" t="s">
        <v>4</v>
      </c>
      <c r="C8" s="68">
        <v>95</v>
      </c>
    </row>
    <row r="9" spans="1:3" ht="17.399999999999999">
      <c r="A9" s="69" t="s">
        <v>140</v>
      </c>
      <c r="B9" s="94" t="s">
        <v>8</v>
      </c>
      <c r="C9" s="70">
        <v>9</v>
      </c>
    </row>
    <row r="10" spans="1:3" ht="17.399999999999999">
      <c r="A10" s="69" t="s">
        <v>141</v>
      </c>
      <c r="B10" s="94" t="s">
        <v>2</v>
      </c>
      <c r="C10" s="70">
        <v>160</v>
      </c>
    </row>
    <row r="11" spans="1:3" ht="17.399999999999999">
      <c r="A11" s="69" t="s">
        <v>142</v>
      </c>
      <c r="B11" s="94" t="s">
        <v>6</v>
      </c>
      <c r="C11" s="70">
        <v>303</v>
      </c>
    </row>
    <row r="12" spans="1:3" ht="17.399999999999999">
      <c r="A12" s="71" t="s">
        <v>144</v>
      </c>
      <c r="B12" s="72" t="s">
        <v>143</v>
      </c>
      <c r="C12" s="92">
        <v>31</v>
      </c>
    </row>
    <row r="13" spans="1:3" ht="17.399999999999999">
      <c r="A13" s="69" t="s">
        <v>146</v>
      </c>
      <c r="B13" s="94" t="s">
        <v>145</v>
      </c>
      <c r="C13" s="70">
        <v>53</v>
      </c>
    </row>
    <row r="14" spans="1:3" ht="18" thickBot="1">
      <c r="A14" s="73" t="s">
        <v>148</v>
      </c>
      <c r="B14" s="96" t="s">
        <v>147</v>
      </c>
      <c r="C14" s="74">
        <v>714</v>
      </c>
    </row>
    <row r="15" spans="1:3" ht="22.2" thickTop="1" thickBot="1">
      <c r="A15" s="582" t="s">
        <v>38</v>
      </c>
      <c r="B15" s="583"/>
      <c r="C15" s="183">
        <f>SUM(C5:C14)</f>
        <v>1928</v>
      </c>
    </row>
    <row r="18" spans="1:2" ht="21">
      <c r="A18" s="584" t="s">
        <v>149</v>
      </c>
      <c r="B18" s="584"/>
    </row>
    <row r="19" spans="1:2" ht="15" thickBot="1">
      <c r="B19" s="1"/>
    </row>
    <row r="20" spans="1:2" ht="42.6" thickBot="1">
      <c r="A20" s="75"/>
      <c r="B20" s="76" t="s">
        <v>150</v>
      </c>
    </row>
    <row r="21" spans="1:2" ht="18" thickBot="1">
      <c r="A21" s="77" t="s">
        <v>151</v>
      </c>
      <c r="B21" s="78">
        <v>1399</v>
      </c>
    </row>
    <row r="22" spans="1:2" ht="18" thickBot="1">
      <c r="A22" s="77" t="s">
        <v>152</v>
      </c>
      <c r="B22" s="78">
        <v>178</v>
      </c>
    </row>
    <row r="23" spans="1:2" ht="18" thickBot="1">
      <c r="A23" s="77" t="s">
        <v>153</v>
      </c>
      <c r="B23" s="78">
        <v>98</v>
      </c>
    </row>
    <row r="24" spans="1:2" ht="18" thickBot="1">
      <c r="A24" s="77" t="s">
        <v>154</v>
      </c>
      <c r="B24" s="78">
        <v>26</v>
      </c>
    </row>
    <row r="25" spans="1:2" ht="18" thickBot="1">
      <c r="A25" s="77" t="s">
        <v>155</v>
      </c>
      <c r="B25" s="78">
        <v>18</v>
      </c>
    </row>
    <row r="26" spans="1:2" ht="18" thickBot="1">
      <c r="A26" s="77" t="s">
        <v>156</v>
      </c>
      <c r="B26" s="79">
        <v>6</v>
      </c>
    </row>
    <row r="27" spans="1:2" ht="20.399999999999999">
      <c r="A27" s="80" t="s">
        <v>157</v>
      </c>
      <c r="B27" s="81">
        <f>SUM(B21:B26)</f>
        <v>1725</v>
      </c>
    </row>
    <row r="28" spans="1:2" ht="18" thickBot="1">
      <c r="A28" s="77" t="s">
        <v>158</v>
      </c>
      <c r="B28" s="78">
        <v>172</v>
      </c>
    </row>
    <row r="29" spans="1:2" ht="18" thickBot="1">
      <c r="A29" s="77" t="s">
        <v>159</v>
      </c>
      <c r="B29" s="78">
        <v>75</v>
      </c>
    </row>
    <row r="30" spans="1:2" ht="18" thickBot="1">
      <c r="A30" s="77" t="s">
        <v>160</v>
      </c>
      <c r="B30" s="78">
        <v>102</v>
      </c>
    </row>
    <row r="31" spans="1:2" ht="18" thickBot="1">
      <c r="A31" s="77" t="s">
        <v>161</v>
      </c>
      <c r="B31" s="82">
        <v>249</v>
      </c>
    </row>
    <row r="32" spans="1:2" ht="18" thickBot="1">
      <c r="A32" s="77" t="s">
        <v>162</v>
      </c>
      <c r="B32" s="78">
        <v>23</v>
      </c>
    </row>
    <row r="33" spans="1:3" ht="18" thickBot="1">
      <c r="A33" s="77" t="s">
        <v>163</v>
      </c>
      <c r="B33" s="78">
        <v>6</v>
      </c>
    </row>
    <row r="34" spans="1:3" ht="18" thickBot="1">
      <c r="A34" s="77" t="s">
        <v>164</v>
      </c>
      <c r="B34" s="78">
        <v>3</v>
      </c>
    </row>
    <row r="35" spans="1:3" ht="18" thickBot="1">
      <c r="A35" s="77" t="s">
        <v>165</v>
      </c>
      <c r="B35" s="83">
        <v>28</v>
      </c>
    </row>
    <row r="36" spans="1:3" ht="18" thickBot="1">
      <c r="A36" s="77" t="s">
        <v>166</v>
      </c>
      <c r="B36" s="83">
        <v>5</v>
      </c>
    </row>
    <row r="37" spans="1:3" ht="20.399999999999999">
      <c r="A37" s="84" t="s">
        <v>167</v>
      </c>
      <c r="B37" s="85">
        <f>SUM(B28:B36)</f>
        <v>663</v>
      </c>
    </row>
    <row r="38" spans="1:3" ht="18" thickBot="1">
      <c r="A38" s="77" t="s">
        <v>168</v>
      </c>
      <c r="B38" s="78">
        <v>66</v>
      </c>
    </row>
    <row r="39" spans="1:3" ht="18" thickBot="1">
      <c r="A39" s="77" t="s">
        <v>169</v>
      </c>
      <c r="B39" s="78">
        <v>7</v>
      </c>
    </row>
    <row r="40" spans="1:3" ht="18" thickBot="1">
      <c r="A40" s="77" t="s">
        <v>282</v>
      </c>
      <c r="B40" s="83">
        <v>6</v>
      </c>
    </row>
    <row r="41" spans="1:3" ht="21" thickBot="1">
      <c r="A41" s="86" t="s">
        <v>170</v>
      </c>
      <c r="B41" s="87">
        <f>SUM(B38:B40)</f>
        <v>79</v>
      </c>
    </row>
    <row r="42" spans="1:3" ht="11.25" customHeight="1" thickBot="1">
      <c r="A42" s="88"/>
      <c r="B42" s="89"/>
    </row>
    <row r="43" spans="1:3" ht="21.6" thickBot="1">
      <c r="A43" s="90" t="s">
        <v>171</v>
      </c>
      <c r="B43" s="91">
        <f>B41+B37+B27</f>
        <v>2467</v>
      </c>
    </row>
    <row r="44" spans="1:3" ht="15" customHeight="1">
      <c r="A44" s="585" t="s">
        <v>220</v>
      </c>
      <c r="B44" s="585"/>
    </row>
    <row r="45" spans="1:3" ht="24" customHeight="1">
      <c r="A45" s="578" t="s">
        <v>233</v>
      </c>
      <c r="B45" s="578"/>
      <c r="C45" s="185"/>
    </row>
    <row r="47" spans="1:3">
      <c r="A47" s="184"/>
    </row>
    <row r="49" spans="1:1">
      <c r="A49" s="52"/>
    </row>
  </sheetData>
  <mergeCells count="6">
    <mergeCell ref="A45:B45"/>
    <mergeCell ref="A2:C2"/>
    <mergeCell ref="A4:B4"/>
    <mergeCell ref="A15:B15"/>
    <mergeCell ref="A18:B18"/>
    <mergeCell ref="A44:B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ZDR</vt:lpstr>
      <vt:lpstr>investissements (APII)</vt:lpstr>
      <vt:lpstr>balance commerciale</vt:lpstr>
      <vt:lpstr>Export</vt:lpstr>
      <vt:lpstr>Import</vt:lpstr>
      <vt:lpstr>importation</vt:lpstr>
      <vt:lpstr>IPI</vt:lpstr>
      <vt:lpstr>IDE</vt:lpstr>
      <vt:lpstr>qualité</vt:lpstr>
      <vt:lpstr>Résultat-pmn</vt:lpstr>
      <vt:lpstr>pépinières</vt:lpstr>
      <vt:lpstr>centre affaire</vt:lpstr>
      <vt:lpstr>essaimage</vt:lpstr>
      <vt:lpstr>'investissements (APII)'!itemCommentsAnchor</vt:lpstr>
    </vt:vector>
  </TitlesOfParts>
  <Company>mit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jalila fadhlaoui</dc:creator>
  <cp:lastModifiedBy>Noureddine Bouraoui</cp:lastModifiedBy>
  <cp:lastPrinted>2013-12-24T10:48:32Z</cp:lastPrinted>
  <dcterms:created xsi:type="dcterms:W3CDTF">2013-06-10T12:33:09Z</dcterms:created>
  <dcterms:modified xsi:type="dcterms:W3CDTF">2014-05-14T13:46:30Z</dcterms:modified>
</cp:coreProperties>
</file>