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0" yWindow="612" windowWidth="15336" windowHeight="5916" firstSheet="1" activeTab="1"/>
  </bookViews>
  <sheets>
    <sheet name="Mines" sheetId="1" state="hidden" r:id="rId1"/>
    <sheet name="CA" sheetId="17" r:id="rId2"/>
    <sheet name="PRODUCTION" sheetId="18" r:id="rId3"/>
    <sheet name="EXPORT" sheetId="19" r:id="rId4"/>
    <sheet name="ventes locales" sheetId="20" r:id="rId5"/>
  </sheets>
  <externalReferences>
    <externalReference r:id="rId6"/>
    <externalReference r:id="rId7"/>
  </externalReferences>
  <calcPr calcId="144525"/>
  <fileRecoveryPr autoRecover="0"/>
</workbook>
</file>

<file path=xl/calcChain.xml><?xml version="1.0" encoding="utf-8"?>
<calcChain xmlns="http://schemas.openxmlformats.org/spreadsheetml/2006/main">
  <c r="F12" i="20"/>
  <c r="E14" i="17" l="1"/>
  <c r="C14"/>
  <c r="D14"/>
  <c r="F15" i="19"/>
  <c r="E15"/>
  <c r="D15"/>
  <c r="F14" i="17" l="1"/>
  <c r="G14"/>
  <c r="F15" i="20" l="1"/>
  <c r="E15"/>
  <c r="D15"/>
  <c r="F13"/>
  <c r="E13"/>
  <c r="D13"/>
  <c r="E12"/>
  <c r="D12"/>
  <c r="F11"/>
  <c r="E11"/>
  <c r="D11"/>
  <c r="F10"/>
  <c r="E10"/>
  <c r="D10"/>
  <c r="F9"/>
  <c r="E9"/>
  <c r="D9"/>
  <c r="F7"/>
  <c r="E7"/>
  <c r="D7"/>
  <c r="F13" i="19"/>
  <c r="E13"/>
  <c r="D13"/>
  <c r="F12"/>
  <c r="E12"/>
  <c r="D12"/>
  <c r="F11"/>
  <c r="E11"/>
  <c r="D11"/>
  <c r="F10"/>
  <c r="E10"/>
  <c r="D10"/>
  <c r="F9"/>
  <c r="D9"/>
  <c r="E9"/>
  <c r="F7"/>
  <c r="E7"/>
  <c r="D7"/>
  <c r="E15" i="18"/>
  <c r="D15"/>
  <c r="C15"/>
  <c r="E13"/>
  <c r="D13"/>
  <c r="C13"/>
  <c r="E12"/>
  <c r="D12"/>
  <c r="C12"/>
  <c r="E11" l="1"/>
  <c r="D11"/>
  <c r="C11"/>
  <c r="E10"/>
  <c r="D10"/>
  <c r="C10"/>
  <c r="E9"/>
  <c r="D9"/>
  <c r="C9"/>
  <c r="E7"/>
  <c r="D7"/>
  <c r="C7"/>
  <c r="G15" i="20"/>
  <c r="G15" i="19"/>
  <c r="H15"/>
  <c r="H13"/>
  <c r="G12"/>
  <c r="G11"/>
  <c r="G10"/>
  <c r="G9"/>
  <c r="F15" i="18"/>
  <c r="G11"/>
  <c r="D33" i="17"/>
  <c r="E33"/>
  <c r="F33"/>
  <c r="E34"/>
  <c r="D35"/>
  <c r="E35"/>
  <c r="F35"/>
  <c r="D36"/>
  <c r="H36" s="1"/>
  <c r="E36"/>
  <c r="F36"/>
  <c r="D40"/>
  <c r="E40"/>
  <c r="F40"/>
  <c r="H40" s="1"/>
  <c r="F32"/>
  <c r="D32"/>
  <c r="C9"/>
  <c r="D9"/>
  <c r="E9"/>
  <c r="H33"/>
  <c r="AF55" i="1"/>
  <c r="AE55"/>
  <c r="AD55"/>
  <c r="AD56" s="1"/>
  <c r="AA55"/>
  <c r="Z55"/>
  <c r="Y55"/>
  <c r="AF54"/>
  <c r="AE54"/>
  <c r="AB54"/>
  <c r="AA54"/>
  <c r="AA56" s="1"/>
  <c r="Z54"/>
  <c r="Y54"/>
  <c r="Y56" s="1"/>
  <c r="AC50"/>
  <c r="AB50"/>
  <c r="AC49"/>
  <c r="AB49"/>
  <c r="AC48"/>
  <c r="AB48"/>
  <c r="AC47"/>
  <c r="AB47"/>
  <c r="AC46"/>
  <c r="AB46"/>
  <c r="AC44"/>
  <c r="AB44"/>
  <c r="AC40"/>
  <c r="AB40"/>
  <c r="AC39"/>
  <c r="AC38"/>
  <c r="AB38"/>
  <c r="AC37"/>
  <c r="AB37"/>
  <c r="AC36"/>
  <c r="AB36"/>
  <c r="AC34"/>
  <c r="AB34"/>
  <c r="AC26"/>
  <c r="AB26"/>
  <c r="AC25"/>
  <c r="AB25"/>
  <c r="AC24"/>
  <c r="AB24"/>
  <c r="AC23"/>
  <c r="AB23"/>
  <c r="AC22"/>
  <c r="AB22"/>
  <c r="AC20"/>
  <c r="AB20"/>
  <c r="AC15"/>
  <c r="AB15"/>
  <c r="AF14"/>
  <c r="D39" i="17" s="1"/>
  <c r="AE14" i="1"/>
  <c r="E39" i="17" s="1"/>
  <c r="AD14" i="1"/>
  <c r="Z14"/>
  <c r="Y14"/>
  <c r="AF13"/>
  <c r="D38" i="17" s="1"/>
  <c r="AE13" i="1"/>
  <c r="E38" i="17" s="1"/>
  <c r="AD13" i="1"/>
  <c r="Y13"/>
  <c r="AF12"/>
  <c r="D37" i="17" s="1"/>
  <c r="AE12" i="1"/>
  <c r="E37" i="17" s="1"/>
  <c r="AD12" i="1"/>
  <c r="AC12" s="1"/>
  <c r="Y12"/>
  <c r="AC11"/>
  <c r="AB11"/>
  <c r="AA11"/>
  <c r="AA14" s="1"/>
  <c r="AC10"/>
  <c r="AB10"/>
  <c r="AA10"/>
  <c r="AA13" s="1"/>
  <c r="Z10"/>
  <c r="Z13" s="1"/>
  <c r="AF9"/>
  <c r="D34" i="17" s="1"/>
  <c r="AD9" i="1"/>
  <c r="AB9" s="1"/>
  <c r="AA9"/>
  <c r="Y9"/>
  <c r="AC8"/>
  <c r="AB8"/>
  <c r="AE7"/>
  <c r="AB7" s="1"/>
  <c r="AC7"/>
  <c r="Z7"/>
  <c r="AF56" l="1"/>
  <c r="G40" i="17"/>
  <c r="F12" i="18"/>
  <c r="F7"/>
  <c r="G7"/>
  <c r="AC14" i="1"/>
  <c r="AC9"/>
  <c r="AB13"/>
  <c r="F37" i="17"/>
  <c r="H37" s="1"/>
  <c r="G36"/>
  <c r="F39"/>
  <c r="G39" s="1"/>
  <c r="AC54" i="1"/>
  <c r="E32" i="17"/>
  <c r="F38"/>
  <c r="F34"/>
  <c r="H7" i="20"/>
  <c r="H9"/>
  <c r="H10"/>
  <c r="H11"/>
  <c r="H12"/>
  <c r="H13"/>
  <c r="H15"/>
  <c r="G7"/>
  <c r="G9"/>
  <c r="G10"/>
  <c r="G11"/>
  <c r="G12"/>
  <c r="G13"/>
  <c r="H9" i="19"/>
  <c r="H10"/>
  <c r="H11"/>
  <c r="H12"/>
  <c r="G10" i="18"/>
  <c r="F11"/>
  <c r="G15"/>
  <c r="G9"/>
  <c r="F10"/>
  <c r="G13"/>
  <c r="F9"/>
  <c r="G12"/>
  <c r="F13"/>
  <c r="G35" i="17"/>
  <c r="G33"/>
  <c r="G37"/>
  <c r="H35"/>
  <c r="H39"/>
  <c r="Z56" i="1"/>
  <c r="AE56"/>
  <c r="AB56" s="1"/>
  <c r="AB12"/>
  <c r="AB14"/>
  <c r="AC13"/>
  <c r="AC55"/>
  <c r="AC56"/>
  <c r="AA12"/>
  <c r="G38" i="17" l="1"/>
  <c r="H38"/>
  <c r="H34"/>
  <c r="G34"/>
  <c r="F9"/>
  <c r="G9"/>
  <c r="G32"/>
  <c r="H32"/>
  <c r="AJ15" i="1" l="1"/>
  <c r="N54" l="1"/>
  <c r="M27"/>
  <c r="N27"/>
  <c r="M54"/>
  <c r="O54"/>
  <c r="E7" i="17"/>
  <c r="D7"/>
  <c r="C7"/>
  <c r="E8"/>
  <c r="D8"/>
  <c r="C8"/>
  <c r="E10"/>
  <c r="D10"/>
  <c r="C10"/>
  <c r="E11"/>
  <c r="D11"/>
  <c r="C11"/>
  <c r="E12"/>
  <c r="D12"/>
  <c r="C12"/>
  <c r="E13"/>
  <c r="D13"/>
  <c r="C13"/>
  <c r="C6"/>
  <c r="D6"/>
  <c r="E6"/>
  <c r="K54" i="1" l="1"/>
  <c r="F12" i="17"/>
  <c r="F11"/>
  <c r="G11"/>
  <c r="G10"/>
  <c r="G13"/>
  <c r="F13"/>
  <c r="F10"/>
  <c r="G8"/>
  <c r="F6"/>
  <c r="G6"/>
  <c r="G12"/>
  <c r="F8"/>
  <c r="F7"/>
  <c r="G7"/>
  <c r="N28" i="1"/>
  <c r="M28"/>
  <c r="M56"/>
</calcChain>
</file>

<file path=xl/sharedStrings.xml><?xml version="1.0" encoding="utf-8"?>
<sst xmlns="http://schemas.openxmlformats.org/spreadsheetml/2006/main" count="302" uniqueCount="85">
  <si>
    <t>-</t>
  </si>
  <si>
    <t>Phosphate</t>
  </si>
  <si>
    <t>dérivés phosphatés</t>
  </si>
  <si>
    <t xml:space="preserve">export </t>
  </si>
  <si>
    <t>local</t>
  </si>
  <si>
    <t>مشتقات الفسفاط</t>
  </si>
  <si>
    <t>Acide Phosphorique 54%</t>
  </si>
  <si>
    <t>TSP</t>
  </si>
  <si>
    <t>DAP</t>
  </si>
  <si>
    <t>DCP</t>
  </si>
  <si>
    <t>الحامض الفسفوري 54%</t>
  </si>
  <si>
    <t>ثاني فسفاط الأمونيا</t>
  </si>
  <si>
    <t>ثاني فسفاط الكلس</t>
  </si>
  <si>
    <t>المجموع</t>
  </si>
  <si>
    <t>Ventes locales (mille tonnes)</t>
  </si>
  <si>
    <t>Taux de change</t>
  </si>
  <si>
    <t>قطاع الفسفاط ومشتقاته</t>
  </si>
  <si>
    <t>رقم المعاملات ( م د )</t>
  </si>
  <si>
    <t>الفسفاط</t>
  </si>
  <si>
    <t>التصدير</t>
  </si>
  <si>
    <t>المحلي</t>
  </si>
  <si>
    <t>رقم المعاملات الإجمالي</t>
  </si>
  <si>
    <t>سعر الدولار بالدينار التونسي</t>
  </si>
  <si>
    <t>ثلاثي الفسفاط الرفيع</t>
  </si>
  <si>
    <t xml:space="preserve">فسفاط الصوديوم </t>
  </si>
  <si>
    <t>فسفاط الصوديوم</t>
  </si>
  <si>
    <t>نسبة النمو %</t>
  </si>
  <si>
    <t>STPP</t>
  </si>
  <si>
    <t xml:space="preserve"> </t>
  </si>
  <si>
    <t>الإنتاج (ألف طن)</t>
  </si>
  <si>
    <t>التصدير( ألف طن)</t>
  </si>
  <si>
    <t>المبيعات المحلية (ألف طن)</t>
  </si>
  <si>
    <t>رقم معاملات التصدير م.د</t>
  </si>
  <si>
    <t>تصدير مشتقات الفسفاط م.د</t>
  </si>
  <si>
    <t>المبيعات المحلية للفسفاط م.د</t>
  </si>
  <si>
    <t>Chiffre d'Affaire global  M$</t>
  </si>
  <si>
    <t>Chiffre d'Affaire export  M$</t>
  </si>
  <si>
    <t>Exportations (mille tonnes)</t>
  </si>
  <si>
    <t>dérivés phosphatés en MD</t>
  </si>
  <si>
    <t>Dérivés phosphatés  en MD</t>
  </si>
  <si>
    <t>Phosphate en MD</t>
  </si>
  <si>
    <t>تصدير مشتقات الفسفاط (م.د)</t>
  </si>
  <si>
    <t>الأرقام المسجلة إلـى موفى جانفي 2010، 2013 (وقتي)</t>
  </si>
  <si>
    <t>و 2014 (وقتـي)</t>
  </si>
  <si>
    <t>(مليون دولارا)</t>
  </si>
  <si>
    <t xml:space="preserve">رقم المعاملات </t>
  </si>
  <si>
    <t>السنوي</t>
  </si>
  <si>
    <t>الفارق</t>
  </si>
  <si>
    <t>المنجز إلى موفى جانفي</t>
  </si>
  <si>
    <t>البيانات</t>
  </si>
  <si>
    <t>تقديرات 2014</t>
  </si>
  <si>
    <t>2013 وقتي</t>
  </si>
  <si>
    <t>2012  (وقتـي)</t>
  </si>
  <si>
    <t>2013/2014</t>
  </si>
  <si>
    <t>2010/2014</t>
  </si>
  <si>
    <t>2014 وقتي</t>
  </si>
  <si>
    <t>رقم معاملات التصدير</t>
  </si>
  <si>
    <t>رقم المعاملات الإجمالي = إجمالي مشتقات الفسفاط + تصدير الفسفاط</t>
  </si>
  <si>
    <t>(ألف طن)</t>
  </si>
  <si>
    <t>الإنتاج</t>
  </si>
  <si>
    <t>المواد</t>
  </si>
  <si>
    <t xml:space="preserve">أحادي + ثاني فسفاط الأمونيا </t>
  </si>
  <si>
    <t>الجدول عدد 2 (يتبع)</t>
  </si>
  <si>
    <t xml:space="preserve">التصدير </t>
  </si>
  <si>
    <t xml:space="preserve">المبيعات المحلية </t>
  </si>
  <si>
    <t xml:space="preserve">شراءات المواد الأوّلية </t>
  </si>
  <si>
    <t>الكبريت</t>
  </si>
  <si>
    <t>الأمونيا</t>
  </si>
  <si>
    <t>A FIN JANVIER</t>
  </si>
  <si>
    <t>Production (mille tonnes)</t>
  </si>
  <si>
    <t>14/13</t>
  </si>
  <si>
    <t>14/10</t>
  </si>
  <si>
    <t>à ne pas compter</t>
  </si>
  <si>
    <t xml:space="preserve">dérivés phosphatés </t>
  </si>
  <si>
    <r>
      <t>Phosphate</t>
    </r>
    <r>
      <rPr>
        <b/>
        <sz val="12"/>
        <rFont val="Calibri"/>
        <family val="2"/>
        <scheme val="minor"/>
      </rPr>
      <t xml:space="preserve"> </t>
    </r>
  </si>
  <si>
    <t>2010 جانفي</t>
  </si>
  <si>
    <t xml:space="preserve">2013 جانفي </t>
  </si>
  <si>
    <t xml:space="preserve">2014 جانفي </t>
  </si>
  <si>
    <t xml:space="preserve"> JANV. 2010</t>
  </si>
  <si>
    <t xml:space="preserve"> JANV. 2013</t>
  </si>
  <si>
    <t xml:space="preserve"> JANV. 2014</t>
  </si>
  <si>
    <t>A FIN JANVIER en  M$</t>
  </si>
  <si>
    <t>Chiffre d'affaire en MD</t>
  </si>
  <si>
    <t xml:space="preserve">Chiffre d'Affaire global  </t>
  </si>
  <si>
    <t xml:space="preserve">Chiffre d'Affaire export 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</si>
</sst>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0.0000"/>
    <numFmt numFmtId="167" formatCode="#,##0.0"/>
    <numFmt numFmtId="168" formatCode="#,##0.00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Traditional Arabic"/>
      <family val="1"/>
    </font>
    <font>
      <b/>
      <sz val="28"/>
      <color rgb="FF0000FF"/>
      <name val="Traditional Arabic"/>
      <family val="1"/>
    </font>
    <font>
      <b/>
      <sz val="20"/>
      <name val="Traditional Arabic"/>
      <family val="1"/>
    </font>
    <font>
      <b/>
      <sz val="20"/>
      <color theme="1"/>
      <name val="Traditional Arabic"/>
      <family val="1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Traditional Arabic"/>
      <family val="1"/>
    </font>
    <font>
      <sz val="14"/>
      <name val="Traditional Arabic"/>
      <family val="1"/>
    </font>
    <font>
      <b/>
      <sz val="12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Traditional Arabic"/>
      <family val="1"/>
    </font>
    <font>
      <b/>
      <sz val="28"/>
      <color rgb="FF0000FF"/>
      <name val="Traditional Arabic"/>
      <family val="1"/>
    </font>
    <font>
      <b/>
      <sz val="20"/>
      <name val="Traditional Arabic"/>
      <family val="1"/>
    </font>
    <font>
      <b/>
      <sz val="22"/>
      <color rgb="FFFF0000"/>
      <name val="Traditional Arabic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Traditional Arabic"/>
      <family val="1"/>
    </font>
  </fonts>
  <fills count="2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84">
    <xf numFmtId="0" fontId="0" fillId="0" borderId="0" xfId="0"/>
    <xf numFmtId="0" fontId="0" fillId="4" borderId="0" xfId="0" applyFill="1"/>
    <xf numFmtId="0" fontId="5" fillId="4" borderId="0" xfId="0" applyFont="1" applyFill="1" applyAlignment="1">
      <alignment horizontal="right"/>
    </xf>
    <xf numFmtId="0" fontId="5" fillId="4" borderId="0" xfId="0" applyFont="1" applyFill="1"/>
    <xf numFmtId="164" fontId="3" fillId="2" borderId="0" xfId="1" applyNumberFormat="1" applyFont="1" applyFill="1" applyAlignment="1">
      <alignment horizontal="center"/>
    </xf>
    <xf numFmtId="164" fontId="5" fillId="4" borderId="0" xfId="1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164" fontId="0" fillId="0" borderId="0" xfId="0" applyNumberFormat="1"/>
    <xf numFmtId="164" fontId="5" fillId="4" borderId="0" xfId="0" applyNumberFormat="1" applyFont="1" applyFill="1"/>
    <xf numFmtId="164" fontId="6" fillId="3" borderId="0" xfId="1" applyNumberFormat="1" applyFont="1" applyFill="1" applyAlignment="1">
      <alignment horizontal="center"/>
    </xf>
    <xf numFmtId="164" fontId="0" fillId="4" borderId="0" xfId="0" applyNumberFormat="1" applyFont="1" applyFill="1"/>
    <xf numFmtId="0" fontId="13" fillId="4" borderId="0" xfId="0" applyFont="1" applyFill="1"/>
    <xf numFmtId="165" fontId="0" fillId="0" borderId="0" xfId="0" applyNumberFormat="1"/>
    <xf numFmtId="0" fontId="0" fillId="7" borderId="0" xfId="0" applyFill="1"/>
    <xf numFmtId="0" fontId="0" fillId="11" borderId="9" xfId="0" applyFill="1" applyBorder="1"/>
    <xf numFmtId="0" fontId="0" fillId="11" borderId="9" xfId="0" applyFont="1" applyFill="1" applyBorder="1"/>
    <xf numFmtId="0" fontId="0" fillId="11" borderId="0" xfId="0" applyFill="1" applyBorder="1"/>
    <xf numFmtId="0" fontId="0" fillId="11" borderId="0" xfId="0" applyFont="1" applyFill="1" applyBorder="1"/>
    <xf numFmtId="0" fontId="16" fillId="11" borderId="0" xfId="0" applyFont="1" applyFill="1" applyBorder="1"/>
    <xf numFmtId="0" fontId="10" fillId="13" borderId="26" xfId="0" quotePrefix="1" applyFont="1" applyFill="1" applyBorder="1" applyAlignment="1">
      <alignment horizontal="center" vertical="center"/>
    </xf>
    <xf numFmtId="16" fontId="10" fillId="13" borderId="27" xfId="0" quotePrefix="1" applyNumberFormat="1" applyFont="1" applyFill="1" applyBorder="1" applyAlignment="1">
      <alignment horizontal="center" vertical="center"/>
    </xf>
    <xf numFmtId="0" fontId="0" fillId="11" borderId="8" xfId="0" applyFill="1" applyBorder="1"/>
    <xf numFmtId="0" fontId="0" fillId="11" borderId="8" xfId="0" applyFont="1" applyFill="1" applyBorder="1"/>
    <xf numFmtId="3" fontId="16" fillId="11" borderId="8" xfId="0" applyNumberFormat="1" applyFont="1" applyFill="1" applyBorder="1" applyAlignment="1">
      <alignment horizontal="right" vertical="center" indent="1"/>
    </xf>
    <xf numFmtId="0" fontId="16" fillId="11" borderId="8" xfId="0" applyFont="1" applyFill="1" applyBorder="1" applyAlignment="1">
      <alignment horizontal="right" vertical="center" indent="1"/>
    </xf>
    <xf numFmtId="3" fontId="16" fillId="11" borderId="0" xfId="0" applyNumberFormat="1" applyFont="1" applyFill="1" applyBorder="1" applyAlignment="1">
      <alignment horizontal="right" vertical="center" indent="1"/>
    </xf>
    <xf numFmtId="0" fontId="16" fillId="11" borderId="0" xfId="0" applyFont="1" applyFill="1" applyBorder="1" applyAlignment="1">
      <alignment horizontal="right" vertical="center" indent="1"/>
    </xf>
    <xf numFmtId="0" fontId="0" fillId="11" borderId="0" xfId="0" applyFill="1"/>
    <xf numFmtId="0" fontId="0" fillId="11" borderId="0" xfId="0" applyFont="1" applyFill="1"/>
    <xf numFmtId="3" fontId="16" fillId="11" borderId="9" xfId="0" applyNumberFormat="1" applyFont="1" applyFill="1" applyBorder="1" applyAlignment="1">
      <alignment horizontal="right" vertical="center" indent="1"/>
    </xf>
    <xf numFmtId="0" fontId="20" fillId="2" borderId="0" xfId="0" applyFont="1" applyFill="1" applyAlignment="1">
      <alignment horizontal="left"/>
    </xf>
    <xf numFmtId="0" fontId="5" fillId="4" borderId="4" xfId="0" applyFont="1" applyFill="1" applyBorder="1"/>
    <xf numFmtId="164" fontId="5" fillId="4" borderId="5" xfId="1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164" fontId="5" fillId="4" borderId="5" xfId="1" applyNumberFormat="1" applyFont="1" applyFill="1" applyBorder="1" applyAlignment="1">
      <alignment horizontal="center" vertical="center"/>
    </xf>
    <xf numFmtId="3" fontId="0" fillId="0" borderId="0" xfId="0" applyNumberFormat="1"/>
    <xf numFmtId="16" fontId="2" fillId="3" borderId="0" xfId="0" quotePrefix="1" applyNumberFormat="1" applyFont="1" applyFill="1" applyAlignment="1">
      <alignment horizontal="center"/>
    </xf>
    <xf numFmtId="9" fontId="16" fillId="11" borderId="0" xfId="1" applyFont="1" applyFill="1" applyBorder="1"/>
    <xf numFmtId="1" fontId="3" fillId="2" borderId="0" xfId="0" applyNumberFormat="1" applyFont="1" applyFill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64" fontId="27" fillId="8" borderId="5" xfId="1" applyNumberFormat="1" applyFont="1" applyFill="1" applyBorder="1" applyAlignment="1">
      <alignment horizontal="center"/>
    </xf>
    <xf numFmtId="164" fontId="28" fillId="4" borderId="0" xfId="0" applyNumberFormat="1" applyFont="1" applyFill="1"/>
    <xf numFmtId="164" fontId="28" fillId="4" borderId="0" xfId="1" applyNumberFormat="1" applyFont="1" applyFill="1" applyAlignment="1">
      <alignment horizontal="center"/>
    </xf>
    <xf numFmtId="164" fontId="28" fillId="4" borderId="5" xfId="1" applyNumberFormat="1" applyFont="1" applyFill="1" applyBorder="1" applyAlignment="1">
      <alignment horizontal="center"/>
    </xf>
    <xf numFmtId="164" fontId="13" fillId="4" borderId="0" xfId="1" applyNumberFormat="1" applyFont="1" applyFill="1" applyAlignment="1">
      <alignment horizontal="center"/>
    </xf>
    <xf numFmtId="2" fontId="5" fillId="0" borderId="0" xfId="0" applyNumberFormat="1" applyFont="1"/>
    <xf numFmtId="0" fontId="13" fillId="4" borderId="4" xfId="0" applyFont="1" applyFill="1" applyBorder="1"/>
    <xf numFmtId="3" fontId="13" fillId="0" borderId="0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164" fontId="13" fillId="4" borderId="5" xfId="1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1" fontId="5" fillId="15" borderId="34" xfId="0" applyNumberFormat="1" applyFont="1" applyFill="1" applyBorder="1" applyAlignment="1">
      <alignment horizontal="center" vertical="center"/>
    </xf>
    <xf numFmtId="1" fontId="5" fillId="15" borderId="44" xfId="0" applyNumberFormat="1" applyFont="1" applyFill="1" applyBorder="1" applyAlignment="1">
      <alignment horizontal="center" vertical="center"/>
    </xf>
    <xf numFmtId="1" fontId="5" fillId="16" borderId="34" xfId="0" applyNumberFormat="1" applyFont="1" applyFill="1" applyBorder="1" applyAlignment="1">
      <alignment horizontal="center" vertical="center"/>
    </xf>
    <xf numFmtId="1" fontId="5" fillId="16" borderId="44" xfId="0" applyNumberFormat="1" applyFont="1" applyFill="1" applyBorder="1" applyAlignment="1">
      <alignment horizontal="center" vertical="center"/>
    </xf>
    <xf numFmtId="1" fontId="5" fillId="14" borderId="30" xfId="0" applyNumberFormat="1" applyFont="1" applyFill="1" applyBorder="1" applyAlignment="1">
      <alignment horizontal="center" vertical="center"/>
    </xf>
    <xf numFmtId="1" fontId="5" fillId="14" borderId="39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1" fontId="5" fillId="4" borderId="48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68" fontId="13" fillId="14" borderId="35" xfId="0" applyNumberFormat="1" applyFont="1" applyFill="1" applyBorder="1" applyAlignment="1">
      <alignment horizontal="center" vertical="center"/>
    </xf>
    <xf numFmtId="168" fontId="13" fillId="14" borderId="36" xfId="0" applyNumberFormat="1" applyFont="1" applyFill="1" applyBorder="1" applyAlignment="1">
      <alignment horizontal="center" vertical="center"/>
    </xf>
    <xf numFmtId="0" fontId="2" fillId="3" borderId="0" xfId="0" quotePrefix="1" applyFont="1" applyFill="1" applyAlignment="1">
      <alignment horizontal="center"/>
    </xf>
    <xf numFmtId="3" fontId="16" fillId="14" borderId="30" xfId="0" applyNumberFormat="1" applyFont="1" applyFill="1" applyBorder="1" applyAlignment="1">
      <alignment horizontal="center" vertical="center"/>
    </xf>
    <xf numFmtId="3" fontId="16" fillId="14" borderId="24" xfId="0" applyNumberFormat="1" applyFont="1" applyFill="1" applyBorder="1" applyAlignment="1">
      <alignment horizontal="center" vertical="center"/>
    </xf>
    <xf numFmtId="3" fontId="16" fillId="14" borderId="39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167" fontId="16" fillId="14" borderId="30" xfId="0" applyNumberFormat="1" applyFont="1" applyFill="1" applyBorder="1" applyAlignment="1">
      <alignment horizontal="center" vertical="center"/>
    </xf>
    <xf numFmtId="167" fontId="16" fillId="14" borderId="22" xfId="0" applyNumberFormat="1" applyFont="1" applyFill="1" applyBorder="1" applyAlignment="1">
      <alignment horizontal="center" vertical="center"/>
    </xf>
    <xf numFmtId="167" fontId="16" fillId="11" borderId="1" xfId="0" applyNumberFormat="1" applyFont="1" applyFill="1" applyBorder="1" applyAlignment="1">
      <alignment horizontal="center" vertical="center"/>
    </xf>
    <xf numFmtId="167" fontId="17" fillId="11" borderId="31" xfId="0" applyNumberFormat="1" applyFont="1" applyFill="1" applyBorder="1" applyAlignment="1">
      <alignment horizontal="center" vertical="center"/>
    </xf>
    <xf numFmtId="167" fontId="16" fillId="11" borderId="40" xfId="0" applyNumberFormat="1" applyFont="1" applyFill="1" applyBorder="1" applyAlignment="1">
      <alignment horizontal="center" vertical="center"/>
    </xf>
    <xf numFmtId="167" fontId="17" fillId="14" borderId="17" xfId="0" applyNumberFormat="1" applyFont="1" applyFill="1" applyBorder="1" applyAlignment="1">
      <alignment horizontal="center" vertical="center"/>
    </xf>
    <xf numFmtId="164" fontId="19" fillId="14" borderId="22" xfId="1" applyNumberFormat="1" applyFont="1" applyFill="1" applyBorder="1" applyAlignment="1">
      <alignment horizontal="center" vertical="center"/>
    </xf>
    <xf numFmtId="164" fontId="13" fillId="11" borderId="1" xfId="1" applyNumberFormat="1" applyFont="1" applyFill="1" applyBorder="1" applyAlignment="1">
      <alignment horizontal="center" vertical="center"/>
    </xf>
    <xf numFmtId="164" fontId="13" fillId="14" borderId="17" xfId="1" applyNumberFormat="1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right"/>
    </xf>
    <xf numFmtId="0" fontId="13" fillId="4" borderId="49" xfId="0" applyFont="1" applyFill="1" applyBorder="1"/>
    <xf numFmtId="0" fontId="5" fillId="4" borderId="52" xfId="0" applyFont="1" applyFill="1" applyBorder="1" applyAlignment="1">
      <alignment horizontal="right"/>
    </xf>
    <xf numFmtId="0" fontId="5" fillId="4" borderId="49" xfId="0" applyFont="1" applyFill="1" applyBorder="1"/>
    <xf numFmtId="1" fontId="21" fillId="4" borderId="50" xfId="0" applyNumberFormat="1" applyFont="1" applyFill="1" applyBorder="1" applyAlignment="1">
      <alignment horizontal="center"/>
    </xf>
    <xf numFmtId="1" fontId="21" fillId="4" borderId="55" xfId="0" applyNumberFormat="1" applyFont="1" applyFill="1" applyBorder="1" applyAlignment="1">
      <alignment horizontal="center"/>
    </xf>
    <xf numFmtId="164" fontId="21" fillId="4" borderId="51" xfId="1" applyNumberFormat="1" applyFont="1" applyFill="1" applyBorder="1" applyAlignment="1">
      <alignment horizontal="center"/>
    </xf>
    <xf numFmtId="164" fontId="13" fillId="4" borderId="49" xfId="1" applyNumberFormat="1" applyFont="1" applyFill="1" applyBorder="1" applyAlignment="1">
      <alignment horizontal="center"/>
    </xf>
    <xf numFmtId="1" fontId="21" fillId="4" borderId="52" xfId="0" applyNumberFormat="1" applyFont="1" applyFill="1" applyBorder="1" applyAlignment="1">
      <alignment horizontal="center"/>
    </xf>
    <xf numFmtId="1" fontId="21" fillId="4" borderId="0" xfId="0" applyNumberFormat="1" applyFont="1" applyFill="1" applyBorder="1" applyAlignment="1">
      <alignment horizontal="center"/>
    </xf>
    <xf numFmtId="164" fontId="21" fillId="4" borderId="0" xfId="1" applyNumberFormat="1" applyFont="1" applyFill="1" applyBorder="1" applyAlignment="1">
      <alignment horizontal="center"/>
    </xf>
    <xf numFmtId="164" fontId="21" fillId="4" borderId="49" xfId="1" applyNumberFormat="1" applyFont="1" applyFill="1" applyBorder="1" applyAlignment="1">
      <alignment horizontal="center"/>
    </xf>
    <xf numFmtId="164" fontId="5" fillId="4" borderId="0" xfId="1" applyNumberFormat="1" applyFont="1" applyFill="1" applyBorder="1" applyAlignment="1">
      <alignment horizontal="center"/>
    </xf>
    <xf numFmtId="164" fontId="5" fillId="4" borderId="49" xfId="1" applyNumberFormat="1" applyFont="1" applyFill="1" applyBorder="1" applyAlignment="1">
      <alignment horizontal="center"/>
    </xf>
    <xf numFmtId="1" fontId="21" fillId="17" borderId="52" xfId="0" applyNumberFormat="1" applyFont="1" applyFill="1" applyBorder="1" applyAlignment="1">
      <alignment horizontal="center"/>
    </xf>
    <xf numFmtId="1" fontId="21" fillId="17" borderId="0" xfId="0" applyNumberFormat="1" applyFont="1" applyFill="1" applyBorder="1" applyAlignment="1">
      <alignment horizontal="center"/>
    </xf>
    <xf numFmtId="164" fontId="21" fillId="17" borderId="49" xfId="1" applyNumberFormat="1" applyFont="1" applyFill="1" applyBorder="1" applyAlignment="1">
      <alignment horizontal="center"/>
    </xf>
    <xf numFmtId="0" fontId="14" fillId="10" borderId="52" xfId="0" applyFont="1" applyFill="1" applyBorder="1" applyAlignment="1">
      <alignment horizontal="left"/>
    </xf>
    <xf numFmtId="0" fontId="14" fillId="10" borderId="49" xfId="0" applyFont="1" applyFill="1" applyBorder="1" applyAlignment="1">
      <alignment horizontal="left"/>
    </xf>
    <xf numFmtId="164" fontId="21" fillId="10" borderId="49" xfId="1" applyNumberFormat="1" applyFont="1" applyFill="1" applyBorder="1" applyAlignment="1">
      <alignment horizontal="center"/>
    </xf>
    <xf numFmtId="164" fontId="13" fillId="4" borderId="5" xfId="1" applyNumberFormat="1" applyFont="1" applyFill="1" applyBorder="1" applyAlignment="1">
      <alignment horizontal="center"/>
    </xf>
    <xf numFmtId="1" fontId="21" fillId="8" borderId="4" xfId="0" applyNumberFormat="1" applyFont="1" applyFill="1" applyBorder="1" applyAlignment="1">
      <alignment horizontal="center" vertical="center"/>
    </xf>
    <xf numFmtId="1" fontId="21" fillId="8" borderId="1" xfId="0" applyNumberFormat="1" applyFont="1" applyFill="1" applyBorder="1" applyAlignment="1">
      <alignment horizontal="center" vertical="center"/>
    </xf>
    <xf numFmtId="164" fontId="21" fillId="8" borderId="5" xfId="1" applyNumberFormat="1" applyFont="1" applyFill="1" applyBorder="1" applyAlignment="1">
      <alignment horizontal="center"/>
    </xf>
    <xf numFmtId="164" fontId="11" fillId="14" borderId="30" xfId="1" applyNumberFormat="1" applyFont="1" applyFill="1" applyBorder="1" applyAlignment="1">
      <alignment horizontal="center" vertical="center"/>
    </xf>
    <xf numFmtId="164" fontId="11" fillId="15" borderId="30" xfId="1" applyNumberFormat="1" applyFont="1" applyFill="1" applyBorder="1" applyAlignment="1">
      <alignment horizontal="center" vertical="center"/>
    </xf>
    <xf numFmtId="164" fontId="11" fillId="16" borderId="30" xfId="1" applyNumberFormat="1" applyFont="1" applyFill="1" applyBorder="1" applyAlignment="1">
      <alignment horizontal="center" vertical="center"/>
    </xf>
    <xf numFmtId="0" fontId="24" fillId="11" borderId="12" xfId="0" applyFont="1" applyFill="1" applyBorder="1" applyAlignment="1"/>
    <xf numFmtId="3" fontId="16" fillId="11" borderId="8" xfId="0" applyNumberFormat="1" applyFont="1" applyFill="1" applyBorder="1" applyAlignment="1">
      <alignment horizontal="center" vertical="center"/>
    </xf>
    <xf numFmtId="3" fontId="16" fillId="11" borderId="0" xfId="0" applyNumberFormat="1" applyFont="1" applyFill="1" applyBorder="1" applyAlignment="1">
      <alignment horizontal="center" vertical="center"/>
    </xf>
    <xf numFmtId="3" fontId="16" fillId="11" borderId="9" xfId="0" applyNumberFormat="1" applyFont="1" applyFill="1" applyBorder="1" applyAlignment="1">
      <alignment horizontal="center" vertical="center"/>
    </xf>
    <xf numFmtId="9" fontId="16" fillId="11" borderId="9" xfId="1" applyFont="1" applyFill="1" applyBorder="1" applyAlignment="1">
      <alignment horizontal="center" vertical="center"/>
    </xf>
    <xf numFmtId="9" fontId="32" fillId="11" borderId="12" xfId="1" applyFont="1" applyFill="1" applyBorder="1" applyAlignment="1">
      <alignment horizontal="center"/>
    </xf>
    <xf numFmtId="3" fontId="33" fillId="11" borderId="46" xfId="0" applyNumberFormat="1" applyFont="1" applyFill="1" applyBorder="1" applyAlignment="1">
      <alignment horizontal="center" vertical="center"/>
    </xf>
    <xf numFmtId="3" fontId="0" fillId="11" borderId="0" xfId="0" applyNumberFormat="1" applyFont="1" applyFill="1" applyBorder="1" applyAlignment="1">
      <alignment horizontal="center"/>
    </xf>
    <xf numFmtId="9" fontId="0" fillId="11" borderId="0" xfId="1" applyFont="1" applyFill="1" applyBorder="1"/>
    <xf numFmtId="164" fontId="0" fillId="11" borderId="0" xfId="1" applyNumberFormat="1" applyFont="1" applyFill="1" applyBorder="1" applyAlignment="1">
      <alignment horizontal="center"/>
    </xf>
    <xf numFmtId="164" fontId="11" fillId="8" borderId="0" xfId="1" applyNumberFormat="1" applyFont="1" applyFill="1" applyBorder="1" applyAlignment="1">
      <alignment horizontal="center" vertical="center"/>
    </xf>
    <xf numFmtId="164" fontId="34" fillId="11" borderId="31" xfId="1" applyNumberFormat="1" applyFont="1" applyFill="1" applyBorder="1" applyAlignment="1">
      <alignment horizontal="center" vertical="center"/>
    </xf>
    <xf numFmtId="164" fontId="15" fillId="16" borderId="1" xfId="1" applyNumberFormat="1" applyFont="1" applyFill="1" applyBorder="1" applyAlignment="1">
      <alignment horizontal="center" vertical="center"/>
    </xf>
    <xf numFmtId="165" fontId="15" fillId="16" borderId="1" xfId="0" applyNumberFormat="1" applyFont="1" applyFill="1" applyBorder="1" applyAlignment="1">
      <alignment horizontal="center" vertical="center"/>
    </xf>
    <xf numFmtId="3" fontId="15" fillId="14" borderId="24" xfId="0" applyNumberFormat="1" applyFont="1" applyFill="1" applyBorder="1" applyAlignment="1">
      <alignment horizontal="center" vertical="center"/>
    </xf>
    <xf numFmtId="1" fontId="30" fillId="4" borderId="10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0" fontId="16" fillId="3" borderId="0" xfId="0" applyFont="1" applyFill="1" applyAlignment="1"/>
    <xf numFmtId="3" fontId="11" fillId="8" borderId="7" xfId="0" applyNumberFormat="1" applyFont="1" applyFill="1" applyBorder="1" applyAlignment="1">
      <alignment horizontal="center" vertical="center"/>
    </xf>
    <xf numFmtId="164" fontId="11" fillId="6" borderId="0" xfId="1" applyNumberFormat="1" applyFont="1" applyFill="1" applyBorder="1" applyAlignment="1">
      <alignment horizontal="center" vertical="center"/>
    </xf>
    <xf numFmtId="164" fontId="9" fillId="8" borderId="9" xfId="1" applyNumberFormat="1" applyFont="1" applyFill="1" applyBorder="1" applyAlignment="1">
      <alignment horizontal="center" vertical="center"/>
    </xf>
    <xf numFmtId="1" fontId="21" fillId="8" borderId="4" xfId="0" applyNumberFormat="1" applyFont="1" applyFill="1" applyBorder="1" applyAlignment="1">
      <alignment horizontal="center"/>
    </xf>
    <xf numFmtId="1" fontId="21" fillId="8" borderId="1" xfId="0" applyNumberFormat="1" applyFont="1" applyFill="1" applyBorder="1" applyAlignment="1">
      <alignment horizontal="center"/>
    </xf>
    <xf numFmtId="164" fontId="9" fillId="8" borderId="0" xfId="1" applyNumberFormat="1" applyFont="1" applyFill="1" applyAlignment="1">
      <alignment horizontal="center"/>
    </xf>
    <xf numFmtId="0" fontId="21" fillId="8" borderId="0" xfId="0" applyFont="1" applyFill="1" applyBorder="1" applyAlignment="1">
      <alignment horizontal="left"/>
    </xf>
    <xf numFmtId="3" fontId="21" fillId="8" borderId="1" xfId="0" applyNumberFormat="1" applyFont="1" applyFill="1" applyBorder="1" applyAlignment="1">
      <alignment horizontal="center"/>
    </xf>
    <xf numFmtId="167" fontId="10" fillId="14" borderId="37" xfId="0" applyNumberFormat="1" applyFont="1" applyFill="1" applyBorder="1" applyAlignment="1">
      <alignment horizontal="center" vertical="center"/>
    </xf>
    <xf numFmtId="3" fontId="10" fillId="14" borderId="37" xfId="0" applyNumberFormat="1" applyFont="1" applyFill="1" applyBorder="1" applyAlignment="1">
      <alignment horizontal="center" vertical="center"/>
    </xf>
    <xf numFmtId="3" fontId="10" fillId="14" borderId="38" xfId="0" applyNumberFormat="1" applyFont="1" applyFill="1" applyBorder="1" applyAlignment="1">
      <alignment horizontal="center" vertical="center"/>
    </xf>
    <xf numFmtId="3" fontId="10" fillId="14" borderId="36" xfId="0" applyNumberFormat="1" applyFont="1" applyFill="1" applyBorder="1" applyAlignment="1">
      <alignment horizontal="center" vertical="center"/>
    </xf>
    <xf numFmtId="3" fontId="10" fillId="14" borderId="30" xfId="0" applyNumberFormat="1" applyFont="1" applyFill="1" applyBorder="1" applyAlignment="1">
      <alignment horizontal="center" vertical="center"/>
    </xf>
    <xf numFmtId="9" fontId="33" fillId="11" borderId="46" xfId="1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3" fillId="4" borderId="10" xfId="0" applyNumberFormat="1" applyFont="1" applyFill="1" applyBorder="1" applyAlignment="1">
      <alignment horizontal="center"/>
    </xf>
    <xf numFmtId="1" fontId="9" fillId="6" borderId="0" xfId="0" applyNumberFormat="1" applyFont="1" applyFill="1" applyAlignment="1">
      <alignment horizontal="center" vertical="center"/>
    </xf>
    <xf numFmtId="0" fontId="40" fillId="18" borderId="42" xfId="0" applyFont="1" applyFill="1" applyBorder="1" applyAlignment="1">
      <alignment horizontal="center" vertical="center" wrapText="1"/>
    </xf>
    <xf numFmtId="0" fontId="10" fillId="18" borderId="28" xfId="0" applyFont="1" applyFill="1" applyBorder="1" applyAlignment="1">
      <alignment horizontal="center" vertical="center" wrapText="1" readingOrder="2"/>
    </xf>
    <xf numFmtId="0" fontId="10" fillId="18" borderId="29" xfId="0" applyFont="1" applyFill="1" applyBorder="1" applyAlignment="1">
      <alignment horizontal="center" vertical="center" wrapText="1" readingOrder="2"/>
    </xf>
    <xf numFmtId="0" fontId="10" fillId="18" borderId="26" xfId="0" applyFont="1" applyFill="1" applyBorder="1" applyAlignment="1">
      <alignment horizontal="center" vertical="center"/>
    </xf>
    <xf numFmtId="0" fontId="10" fillId="18" borderId="27" xfId="0" applyFont="1" applyFill="1" applyBorder="1" applyAlignment="1">
      <alignment horizontal="center" vertical="center"/>
    </xf>
    <xf numFmtId="0" fontId="10" fillId="18" borderId="27" xfId="0" applyFont="1" applyFill="1" applyBorder="1" applyAlignment="1">
      <alignment horizontal="center" vertical="center" wrapText="1" readingOrder="2"/>
    </xf>
    <xf numFmtId="0" fontId="10" fillId="18" borderId="29" xfId="0" applyFont="1" applyFill="1" applyBorder="1" applyAlignment="1">
      <alignment horizontal="center" vertical="center" wrapText="1"/>
    </xf>
    <xf numFmtId="3" fontId="10" fillId="14" borderId="22" xfId="0" applyNumberFormat="1" applyFont="1" applyFill="1" applyBorder="1" applyAlignment="1">
      <alignment horizontal="right" vertical="center" indent="1"/>
    </xf>
    <xf numFmtId="3" fontId="10" fillId="14" borderId="34" xfId="0" applyNumberFormat="1" applyFont="1" applyFill="1" applyBorder="1" applyAlignment="1">
      <alignment horizontal="right" vertical="center" indent="1"/>
    </xf>
    <xf numFmtId="3" fontId="10" fillId="14" borderId="39" xfId="0" applyNumberFormat="1" applyFont="1" applyFill="1" applyBorder="1" applyAlignment="1">
      <alignment horizontal="right" vertical="center" indent="1"/>
    </xf>
    <xf numFmtId="167" fontId="10" fillId="14" borderId="58" xfId="0" applyNumberFormat="1" applyFont="1" applyFill="1" applyBorder="1" applyAlignment="1">
      <alignment horizontal="right" vertical="center" indent="1"/>
    </xf>
    <xf numFmtId="167" fontId="10" fillId="14" borderId="14" xfId="0" applyNumberFormat="1" applyFont="1" applyFill="1" applyBorder="1" applyAlignment="1">
      <alignment horizontal="right" vertical="center" indent="1"/>
    </xf>
    <xf numFmtId="167" fontId="10" fillId="14" borderId="0" xfId="0" applyNumberFormat="1" applyFont="1" applyFill="1" applyBorder="1" applyAlignment="1">
      <alignment horizontal="right" vertical="center" indent="1"/>
    </xf>
    <xf numFmtId="167" fontId="10" fillId="14" borderId="47" xfId="0" applyNumberFormat="1" applyFont="1" applyFill="1" applyBorder="1" applyAlignment="1">
      <alignment horizontal="right" vertical="center" indent="1"/>
    </xf>
    <xf numFmtId="3" fontId="41" fillId="0" borderId="2" xfId="0" applyNumberFormat="1" applyFont="1" applyFill="1" applyBorder="1" applyAlignment="1">
      <alignment horizontal="right" vertical="center" indent="1"/>
    </xf>
    <xf numFmtId="3" fontId="41" fillId="0" borderId="7" xfId="0" applyNumberFormat="1" applyFont="1" applyFill="1" applyBorder="1" applyAlignment="1">
      <alignment horizontal="right" vertical="center" indent="1"/>
    </xf>
    <xf numFmtId="3" fontId="41" fillId="0" borderId="3" xfId="0" applyNumberFormat="1" applyFont="1" applyFill="1" applyBorder="1" applyAlignment="1">
      <alignment horizontal="right" vertical="center" indent="1"/>
    </xf>
    <xf numFmtId="167" fontId="41" fillId="0" borderId="31" xfId="0" applyNumberFormat="1" applyFont="1" applyFill="1" applyBorder="1" applyAlignment="1">
      <alignment horizontal="right" vertical="center" indent="1"/>
    </xf>
    <xf numFmtId="167" fontId="41" fillId="0" borderId="1" xfId="0" applyNumberFormat="1" applyFont="1" applyFill="1" applyBorder="1" applyAlignment="1">
      <alignment horizontal="right" vertical="center" indent="1"/>
    </xf>
    <xf numFmtId="167" fontId="41" fillId="0" borderId="5" xfId="0" applyNumberFormat="1" applyFont="1" applyFill="1" applyBorder="1" applyAlignment="1">
      <alignment horizontal="right" vertical="center" indent="1"/>
    </xf>
    <xf numFmtId="167" fontId="41" fillId="0" borderId="3" xfId="0" applyNumberFormat="1" applyFont="1" applyFill="1" applyBorder="1" applyAlignment="1">
      <alignment horizontal="right" vertical="center" indent="1"/>
    </xf>
    <xf numFmtId="3" fontId="41" fillId="0" borderId="26" xfId="0" applyNumberFormat="1" applyFont="1" applyFill="1" applyBorder="1" applyAlignment="1">
      <alignment horizontal="right" vertical="center" indent="1"/>
    </xf>
    <xf numFmtId="3" fontId="41" fillId="0" borderId="12" xfId="0" applyNumberFormat="1" applyFont="1" applyFill="1" applyBorder="1" applyAlignment="1">
      <alignment horizontal="right" vertical="center" indent="1"/>
    </xf>
    <xf numFmtId="3" fontId="41" fillId="0" borderId="59" xfId="0" applyNumberFormat="1" applyFont="1" applyFill="1" applyBorder="1" applyAlignment="1">
      <alignment horizontal="right" vertical="center" indent="1"/>
    </xf>
    <xf numFmtId="167" fontId="41" fillId="0" borderId="32" xfId="0" applyNumberFormat="1" applyFont="1" applyFill="1" applyBorder="1" applyAlignment="1">
      <alignment horizontal="right" vertical="center" indent="1"/>
    </xf>
    <xf numFmtId="167" fontId="41" fillId="0" borderId="20" xfId="0" applyNumberFormat="1" applyFont="1" applyFill="1" applyBorder="1" applyAlignment="1">
      <alignment horizontal="right" vertical="center" indent="1"/>
    </xf>
    <xf numFmtId="167" fontId="41" fillId="0" borderId="60" xfId="0" applyNumberFormat="1" applyFont="1" applyFill="1" applyBorder="1" applyAlignment="1">
      <alignment horizontal="right" vertical="center" indent="1"/>
    </xf>
    <xf numFmtId="167" fontId="41" fillId="0" borderId="29" xfId="0" applyNumberFormat="1" applyFont="1" applyFill="1" applyBorder="1" applyAlignment="1">
      <alignment horizontal="right" vertical="center" indent="1"/>
    </xf>
    <xf numFmtId="1" fontId="8" fillId="14" borderId="61" xfId="0" applyNumberFormat="1" applyFont="1" applyFill="1" applyBorder="1" applyAlignment="1">
      <alignment horizontal="right" vertical="center" indent="1"/>
    </xf>
    <xf numFmtId="3" fontId="10" fillId="14" borderId="24" xfId="0" applyNumberFormat="1" applyFont="1" applyFill="1" applyBorder="1" applyAlignment="1">
      <alignment horizontal="right" vertical="center" indent="1"/>
    </xf>
    <xf numFmtId="167" fontId="10" fillId="14" borderId="33" xfId="0" applyNumberFormat="1" applyFont="1" applyFill="1" applyBorder="1" applyAlignment="1">
      <alignment horizontal="right" vertical="center" indent="1"/>
    </xf>
    <xf numFmtId="167" fontId="10" fillId="14" borderId="34" xfId="0" applyNumberFormat="1" applyFont="1" applyFill="1" applyBorder="1" applyAlignment="1">
      <alignment horizontal="right" vertical="center" indent="1"/>
    </xf>
    <xf numFmtId="167" fontId="10" fillId="14" borderId="62" xfId="0" applyNumberFormat="1" applyFont="1" applyFill="1" applyBorder="1" applyAlignment="1">
      <alignment horizontal="right" vertical="center" indent="1"/>
    </xf>
    <xf numFmtId="0" fontId="0" fillId="0" borderId="2" xfId="0" applyFont="1" applyFill="1" applyBorder="1" applyAlignment="1">
      <alignment horizontal="right" indent="1"/>
    </xf>
    <xf numFmtId="1" fontId="0" fillId="0" borderId="63" xfId="0" applyNumberFormat="1" applyFont="1" applyFill="1" applyBorder="1" applyAlignment="1">
      <alignment horizontal="right" indent="1"/>
    </xf>
    <xf numFmtId="167" fontId="41" fillId="0" borderId="58" xfId="0" applyNumberFormat="1" applyFont="1" applyFill="1" applyBorder="1" applyAlignment="1">
      <alignment horizontal="right" vertical="center" indent="1"/>
    </xf>
    <xf numFmtId="167" fontId="41" fillId="0" borderId="14" xfId="0" applyNumberFormat="1" applyFont="1" applyFill="1" applyBorder="1" applyAlignment="1">
      <alignment horizontal="right" vertical="center" indent="1"/>
    </xf>
    <xf numFmtId="3" fontId="10" fillId="19" borderId="17" xfId="0" applyNumberFormat="1" applyFont="1" applyFill="1" applyBorder="1" applyAlignment="1">
      <alignment horizontal="right" vertical="center" indent="1"/>
    </xf>
    <xf numFmtId="3" fontId="10" fillId="19" borderId="37" xfId="0" applyNumberFormat="1" applyFont="1" applyFill="1" applyBorder="1" applyAlignment="1">
      <alignment horizontal="right" vertical="center" indent="1"/>
    </xf>
    <xf numFmtId="3" fontId="10" fillId="19" borderId="36" xfId="0" applyNumberFormat="1" applyFont="1" applyFill="1" applyBorder="1" applyAlignment="1">
      <alignment horizontal="right" vertical="center" indent="1"/>
    </xf>
    <xf numFmtId="167" fontId="10" fillId="19" borderId="22" xfId="0" applyNumberFormat="1" applyFont="1" applyFill="1" applyBorder="1" applyAlignment="1">
      <alignment horizontal="right" vertical="center" indent="1"/>
    </xf>
    <xf numFmtId="167" fontId="10" fillId="19" borderId="30" xfId="0" applyNumberFormat="1" applyFont="1" applyFill="1" applyBorder="1" applyAlignment="1">
      <alignment horizontal="right" vertical="center" indent="1"/>
    </xf>
    <xf numFmtId="167" fontId="10" fillId="19" borderId="35" xfId="0" applyNumberFormat="1" applyFont="1" applyFill="1" applyBorder="1" applyAlignment="1">
      <alignment horizontal="right" vertical="center" indent="1"/>
    </xf>
    <xf numFmtId="168" fontId="41" fillId="14" borderId="17" xfId="0" applyNumberFormat="1" applyFont="1" applyFill="1" applyBorder="1" applyAlignment="1">
      <alignment horizontal="right" vertical="center" indent="1"/>
    </xf>
    <xf numFmtId="168" fontId="41" fillId="14" borderId="37" xfId="0" applyNumberFormat="1" applyFont="1" applyFill="1" applyBorder="1" applyAlignment="1">
      <alignment horizontal="right" vertical="center" indent="1"/>
    </xf>
    <xf numFmtId="168" fontId="41" fillId="14" borderId="36" xfId="0" applyNumberFormat="1" applyFont="1" applyFill="1" applyBorder="1" applyAlignment="1">
      <alignment horizontal="right" vertical="center" indent="1"/>
    </xf>
    <xf numFmtId="167" fontId="41" fillId="14" borderId="22" xfId="0" applyNumberFormat="1" applyFont="1" applyFill="1" applyBorder="1" applyAlignment="1">
      <alignment horizontal="right" vertical="center" indent="1"/>
    </xf>
    <xf numFmtId="167" fontId="41" fillId="14" borderId="30" xfId="0" applyNumberFormat="1" applyFont="1" applyFill="1" applyBorder="1" applyAlignment="1">
      <alignment horizontal="right" vertical="center" indent="1"/>
    </xf>
    <xf numFmtId="168" fontId="41" fillId="14" borderId="35" xfId="0" applyNumberFormat="1" applyFont="1" applyFill="1" applyBorder="1" applyAlignment="1">
      <alignment horizontal="right" vertical="center" indent="1"/>
    </xf>
    <xf numFmtId="3" fontId="0" fillId="14" borderId="64" xfId="0" applyNumberFormat="1" applyFont="1" applyFill="1" applyBorder="1" applyAlignment="1">
      <alignment horizontal="right" indent="1"/>
    </xf>
    <xf numFmtId="3" fontId="16" fillId="14" borderId="38" xfId="0" applyNumberFormat="1" applyFont="1" applyFill="1" applyBorder="1" applyAlignment="1">
      <alignment horizontal="right" vertical="center" indent="1"/>
    </xf>
    <xf numFmtId="1" fontId="16" fillId="14" borderId="36" xfId="0" applyNumberFormat="1" applyFont="1" applyFill="1" applyBorder="1" applyAlignment="1">
      <alignment horizontal="right" vertical="center" indent="1"/>
    </xf>
    <xf numFmtId="167" fontId="16" fillId="14" borderId="17" xfId="0" applyNumberFormat="1" applyFont="1" applyFill="1" applyBorder="1" applyAlignment="1">
      <alignment horizontal="right" vertical="center" indent="1"/>
    </xf>
    <xf numFmtId="167" fontId="16" fillId="14" borderId="37" xfId="0" applyNumberFormat="1" applyFont="1" applyFill="1" applyBorder="1" applyAlignment="1">
      <alignment horizontal="right" vertical="center" indent="1"/>
    </xf>
    <xf numFmtId="3" fontId="16" fillId="14" borderId="37" xfId="0" applyNumberFormat="1" applyFont="1" applyFill="1" applyBorder="1" applyAlignment="1">
      <alignment horizontal="right" vertical="center" indent="1"/>
    </xf>
    <xf numFmtId="3" fontId="16" fillId="14" borderId="36" xfId="0" applyNumberFormat="1" applyFont="1" applyFill="1" applyBorder="1" applyAlignment="1">
      <alignment horizontal="right" vertical="center" indent="1"/>
    </xf>
    <xf numFmtId="3" fontId="0" fillId="14" borderId="61" xfId="0" applyNumberFormat="1" applyFont="1" applyFill="1" applyBorder="1" applyAlignment="1">
      <alignment horizontal="right" indent="1"/>
    </xf>
    <xf numFmtId="3" fontId="16" fillId="14" borderId="0" xfId="0" applyNumberFormat="1" applyFont="1" applyFill="1" applyBorder="1" applyAlignment="1">
      <alignment horizontal="right" vertical="center" indent="1"/>
    </xf>
    <xf numFmtId="1" fontId="16" fillId="14" borderId="65" xfId="0" applyNumberFormat="1" applyFont="1" applyFill="1" applyBorder="1" applyAlignment="1">
      <alignment horizontal="right" vertical="center" indent="1"/>
    </xf>
    <xf numFmtId="167" fontId="16" fillId="14" borderId="22" xfId="0" applyNumberFormat="1" applyFont="1" applyFill="1" applyBorder="1" applyAlignment="1">
      <alignment horizontal="right" vertical="center" indent="1"/>
    </xf>
    <xf numFmtId="167" fontId="16" fillId="14" borderId="30" xfId="0" applyNumberFormat="1" applyFont="1" applyFill="1" applyBorder="1" applyAlignment="1">
      <alignment horizontal="right" vertical="center" indent="1"/>
    </xf>
    <xf numFmtId="3" fontId="16" fillId="14" borderId="30" xfId="0" applyNumberFormat="1" applyFont="1" applyFill="1" applyBorder="1" applyAlignment="1">
      <alignment horizontal="right" vertical="center" indent="1"/>
    </xf>
    <xf numFmtId="3" fontId="16" fillId="14" borderId="24" xfId="0" applyNumberFormat="1" applyFont="1" applyFill="1" applyBorder="1" applyAlignment="1">
      <alignment horizontal="right" vertical="center" indent="1"/>
    </xf>
    <xf numFmtId="3" fontId="16" fillId="14" borderId="39" xfId="0" applyNumberFormat="1" applyFont="1" applyFill="1" applyBorder="1" applyAlignment="1">
      <alignment horizontal="right" vertical="center" indent="1"/>
    </xf>
    <xf numFmtId="3" fontId="0" fillId="0" borderId="2" xfId="0" applyNumberFormat="1" applyFont="1" applyFill="1" applyBorder="1" applyAlignment="1">
      <alignment horizontal="right" indent="1"/>
    </xf>
    <xf numFmtId="3" fontId="16" fillId="0" borderId="7" xfId="0" applyNumberFormat="1" applyFont="1" applyFill="1" applyBorder="1" applyAlignment="1">
      <alignment horizontal="right" vertical="center" indent="1"/>
    </xf>
    <xf numFmtId="1" fontId="16" fillId="11" borderId="3" xfId="0" applyNumberFormat="1" applyFont="1" applyFill="1" applyBorder="1" applyAlignment="1">
      <alignment horizontal="right" vertical="center" indent="1"/>
    </xf>
    <xf numFmtId="167" fontId="16" fillId="0" borderId="31" xfId="0" applyNumberFormat="1" applyFont="1" applyFill="1" applyBorder="1" applyAlignment="1">
      <alignment horizontal="right" vertical="center" indent="1"/>
    </xf>
    <xf numFmtId="167" fontId="16" fillId="0" borderId="1" xfId="0" applyNumberFormat="1" applyFont="1" applyFill="1" applyBorder="1" applyAlignment="1">
      <alignment horizontal="right" vertical="center" indent="1"/>
    </xf>
    <xf numFmtId="3" fontId="16" fillId="0" borderId="1" xfId="0" applyNumberFormat="1" applyFont="1" applyFill="1" applyBorder="1" applyAlignment="1">
      <alignment horizontal="right" vertical="center" indent="1"/>
    </xf>
    <xf numFmtId="3" fontId="16" fillId="0" borderId="3" xfId="0" applyNumberFormat="1" applyFont="1" applyFill="1" applyBorder="1" applyAlignment="1">
      <alignment horizontal="right" vertical="center" indent="1"/>
    </xf>
    <xf numFmtId="3" fontId="0" fillId="0" borderId="26" xfId="0" applyNumberFormat="1" applyFont="1" applyFill="1" applyBorder="1" applyAlignment="1">
      <alignment horizontal="right" indent="1"/>
    </xf>
    <xf numFmtId="3" fontId="16" fillId="0" borderId="12" xfId="0" applyNumberFormat="1" applyFont="1" applyFill="1" applyBorder="1" applyAlignment="1">
      <alignment horizontal="right" vertical="center" indent="1"/>
    </xf>
    <xf numFmtId="1" fontId="16" fillId="11" borderId="59" xfId="0" applyNumberFormat="1" applyFont="1" applyFill="1" applyBorder="1" applyAlignment="1">
      <alignment horizontal="right" vertical="center" indent="1"/>
    </xf>
    <xf numFmtId="167" fontId="16" fillId="0" borderId="11" xfId="0" applyNumberFormat="1" applyFont="1" applyFill="1" applyBorder="1" applyAlignment="1">
      <alignment horizontal="right" vertical="center" indent="1"/>
    </xf>
    <xf numFmtId="167" fontId="16" fillId="0" borderId="40" xfId="0" applyNumberFormat="1" applyFont="1" applyFill="1" applyBorder="1" applyAlignment="1">
      <alignment horizontal="right" vertical="center" indent="1"/>
    </xf>
    <xf numFmtId="3" fontId="16" fillId="0" borderId="40" xfId="0" applyNumberFormat="1" applyFont="1" applyFill="1" applyBorder="1" applyAlignment="1">
      <alignment horizontal="right" vertical="center" indent="1"/>
    </xf>
    <xf numFmtId="3" fontId="16" fillId="0" borderId="59" xfId="0" applyNumberFormat="1" applyFont="1" applyFill="1" applyBorder="1" applyAlignment="1">
      <alignment horizontal="right" vertical="center" indent="1"/>
    </xf>
    <xf numFmtId="0" fontId="16" fillId="11" borderId="9" xfId="0" applyFont="1" applyFill="1" applyBorder="1" applyAlignment="1">
      <alignment horizontal="right" vertical="center" indent="1"/>
    </xf>
    <xf numFmtId="165" fontId="16" fillId="14" borderId="36" xfId="0" applyNumberFormat="1" applyFont="1" applyFill="1" applyBorder="1" applyAlignment="1">
      <alignment horizontal="right" vertical="center" indent="1"/>
    </xf>
    <xf numFmtId="167" fontId="16" fillId="14" borderId="32" xfId="0" applyNumberFormat="1" applyFont="1" applyFill="1" applyBorder="1" applyAlignment="1">
      <alignment horizontal="right" vertical="center" indent="1"/>
    </xf>
    <xf numFmtId="0" fontId="16" fillId="14" borderId="65" xfId="0" applyFont="1" applyFill="1" applyBorder="1" applyAlignment="1">
      <alignment horizontal="right" vertical="center" indent="1"/>
    </xf>
    <xf numFmtId="165" fontId="16" fillId="0" borderId="3" xfId="0" applyNumberFormat="1" applyFont="1" applyFill="1" applyBorder="1" applyAlignment="1">
      <alignment horizontal="right" vertical="center" indent="1"/>
    </xf>
    <xf numFmtId="3" fontId="16" fillId="0" borderId="66" xfId="0" applyNumberFormat="1" applyFont="1" applyFill="1" applyBorder="1" applyAlignment="1">
      <alignment horizontal="right" vertical="center" indent="1"/>
    </xf>
    <xf numFmtId="165" fontId="16" fillId="0" borderId="29" xfId="0" applyNumberFormat="1" applyFont="1" applyFill="1" applyBorder="1" applyAlignment="1">
      <alignment horizontal="right" vertical="center" indent="1"/>
    </xf>
    <xf numFmtId="3" fontId="16" fillId="0" borderId="27" xfId="0" applyNumberFormat="1" applyFont="1" applyFill="1" applyBorder="1" applyAlignment="1">
      <alignment horizontal="right" vertical="center" indent="1"/>
    </xf>
    <xf numFmtId="3" fontId="16" fillId="0" borderId="29" xfId="0" applyNumberFormat="1" applyFont="1" applyFill="1" applyBorder="1" applyAlignment="1">
      <alignment horizontal="right" vertical="center" indent="1"/>
    </xf>
    <xf numFmtId="167" fontId="10" fillId="14" borderId="17" xfId="0" applyNumberFormat="1" applyFont="1" applyFill="1" applyBorder="1" applyAlignment="1">
      <alignment horizontal="right" vertical="center" indent="1"/>
    </xf>
    <xf numFmtId="167" fontId="10" fillId="14" borderId="22" xfId="0" applyNumberFormat="1" applyFont="1" applyFill="1" applyBorder="1" applyAlignment="1">
      <alignment horizontal="right" vertical="center" indent="1"/>
    </xf>
    <xf numFmtId="4" fontId="16" fillId="0" borderId="7" xfId="0" applyNumberFormat="1" applyFont="1" applyFill="1" applyBorder="1" applyAlignment="1">
      <alignment horizontal="right" vertical="center" indent="1"/>
    </xf>
    <xf numFmtId="4" fontId="16" fillId="0" borderId="3" xfId="0" applyNumberFormat="1" applyFont="1" applyFill="1" applyBorder="1" applyAlignment="1">
      <alignment horizontal="right" vertical="center" indent="1"/>
    </xf>
    <xf numFmtId="167" fontId="16" fillId="0" borderId="7" xfId="0" applyNumberFormat="1" applyFont="1" applyFill="1" applyBorder="1" applyAlignment="1">
      <alignment horizontal="right" vertical="center" indent="1"/>
    </xf>
    <xf numFmtId="167" fontId="16" fillId="0" borderId="12" xfId="0" applyNumberFormat="1" applyFont="1" applyFill="1" applyBorder="1" applyAlignment="1">
      <alignment horizontal="right" vertical="center" indent="1"/>
    </xf>
    <xf numFmtId="165" fontId="16" fillId="0" borderId="59" xfId="0" applyNumberFormat="1" applyFont="1" applyFill="1" applyBorder="1" applyAlignment="1">
      <alignment horizontal="right" vertical="center" indent="1"/>
    </xf>
    <xf numFmtId="4" fontId="16" fillId="0" borderId="40" xfId="0" applyNumberFormat="1" applyFont="1" applyFill="1" applyBorder="1" applyAlignment="1">
      <alignment horizontal="right" vertical="center" indent="1"/>
    </xf>
    <xf numFmtId="4" fontId="16" fillId="0" borderId="12" xfId="0" applyNumberFormat="1" applyFont="1" applyFill="1" applyBorder="1" applyAlignment="1">
      <alignment horizontal="right" vertical="center" indent="1"/>
    </xf>
    <xf numFmtId="4" fontId="16" fillId="0" borderId="59" xfId="0" applyNumberFormat="1" applyFont="1" applyFill="1" applyBorder="1" applyAlignment="1">
      <alignment horizontal="right" vertical="center" indent="1"/>
    </xf>
    <xf numFmtId="3" fontId="0" fillId="0" borderId="57" xfId="0" applyNumberFormat="1" applyFont="1" applyFill="1" applyBorder="1" applyAlignment="1">
      <alignment horizontal="right" indent="1"/>
    </xf>
    <xf numFmtId="3" fontId="16" fillId="0" borderId="46" xfId="0" applyNumberFormat="1" applyFont="1" applyFill="1" applyBorder="1" applyAlignment="1">
      <alignment horizontal="right" vertical="center" indent="1"/>
    </xf>
    <xf numFmtId="3" fontId="16" fillId="0" borderId="44" xfId="0" applyNumberFormat="1" applyFont="1" applyFill="1" applyBorder="1" applyAlignment="1">
      <alignment horizontal="right" vertical="center" indent="1"/>
    </xf>
    <xf numFmtId="167" fontId="16" fillId="11" borderId="22" xfId="0" applyNumberFormat="1" applyFont="1" applyFill="1" applyBorder="1" applyAlignment="1">
      <alignment horizontal="right" vertical="center" indent="1"/>
    </xf>
    <xf numFmtId="167" fontId="16" fillId="11" borderId="30" xfId="0" applyNumberFormat="1" applyFont="1" applyFill="1" applyBorder="1" applyAlignment="1">
      <alignment horizontal="right" vertical="center" indent="1"/>
    </xf>
    <xf numFmtId="3" fontId="16" fillId="0" borderId="34" xfId="0" applyNumberFormat="1" applyFont="1" applyFill="1" applyBorder="1" applyAlignment="1">
      <alignment horizontal="right" vertical="center" indent="1"/>
    </xf>
    <xf numFmtId="167" fontId="16" fillId="11" borderId="32" xfId="0" applyNumberFormat="1" applyFont="1" applyFill="1" applyBorder="1" applyAlignment="1">
      <alignment horizontal="right" vertical="center" indent="1"/>
    </xf>
    <xf numFmtId="167" fontId="16" fillId="11" borderId="20" xfId="0" applyNumberFormat="1" applyFont="1" applyFill="1" applyBorder="1" applyAlignment="1">
      <alignment horizontal="right" vertical="center" indent="1"/>
    </xf>
    <xf numFmtId="3" fontId="16" fillId="0" borderId="67" xfId="0" applyNumberFormat="1" applyFont="1" applyFill="1" applyBorder="1" applyAlignment="1">
      <alignment horizontal="right" vertical="center" indent="1"/>
    </xf>
    <xf numFmtId="3" fontId="15" fillId="19" borderId="64" xfId="0" applyNumberFormat="1" applyFont="1" applyFill="1" applyBorder="1" applyAlignment="1">
      <alignment horizontal="right" vertical="center" indent="1"/>
    </xf>
    <xf numFmtId="3" fontId="15" fillId="19" borderId="37" xfId="0" applyNumberFormat="1" applyFont="1" applyFill="1" applyBorder="1" applyAlignment="1">
      <alignment horizontal="right" vertical="center" indent="1"/>
    </xf>
    <xf numFmtId="3" fontId="15" fillId="19" borderId="36" xfId="0" applyNumberFormat="1" applyFont="1" applyFill="1" applyBorder="1" applyAlignment="1">
      <alignment horizontal="right" vertical="center" indent="1"/>
    </xf>
    <xf numFmtId="167" fontId="15" fillId="19" borderId="17" xfId="0" applyNumberFormat="1" applyFont="1" applyFill="1" applyBorder="1" applyAlignment="1">
      <alignment horizontal="right" vertical="center" indent="1"/>
    </xf>
    <xf numFmtId="167" fontId="15" fillId="19" borderId="37" xfId="0" applyNumberFormat="1" applyFont="1" applyFill="1" applyBorder="1" applyAlignment="1">
      <alignment horizontal="right" vertical="center" indent="1"/>
    </xf>
    <xf numFmtId="3" fontId="15" fillId="19" borderId="38" xfId="0" applyNumberFormat="1" applyFont="1" applyFill="1" applyBorder="1" applyAlignment="1">
      <alignment horizontal="right" vertical="center" indent="1"/>
    </xf>
    <xf numFmtId="167" fontId="31" fillId="11" borderId="31" xfId="0" applyNumberFormat="1" applyFont="1" applyFill="1" applyBorder="1" applyAlignment="1">
      <alignment horizontal="center" vertical="center"/>
    </xf>
    <xf numFmtId="164" fontId="18" fillId="14" borderId="22" xfId="1" applyNumberFormat="1" applyFont="1" applyFill="1" applyBorder="1" applyAlignment="1">
      <alignment horizontal="center" vertical="center"/>
    </xf>
    <xf numFmtId="164" fontId="11" fillId="15" borderId="22" xfId="1" applyNumberFormat="1" applyFont="1" applyFill="1" applyBorder="1" applyAlignment="1">
      <alignment horizontal="center" vertical="center"/>
    </xf>
    <xf numFmtId="164" fontId="11" fillId="16" borderId="22" xfId="1" applyNumberFormat="1" applyFont="1" applyFill="1" applyBorder="1" applyAlignment="1">
      <alignment horizontal="center" vertical="center"/>
    </xf>
    <xf numFmtId="167" fontId="26" fillId="14" borderId="32" xfId="0" applyNumberFormat="1" applyFont="1" applyFill="1" applyBorder="1" applyAlignment="1">
      <alignment horizontal="center" vertical="center"/>
    </xf>
    <xf numFmtId="167" fontId="10" fillId="14" borderId="30" xfId="0" applyNumberFormat="1" applyFont="1" applyFill="1" applyBorder="1" applyAlignment="1">
      <alignment horizontal="center" vertical="center"/>
    </xf>
    <xf numFmtId="167" fontId="35" fillId="14" borderId="57" xfId="0" applyNumberFormat="1" applyFont="1" applyFill="1" applyBorder="1" applyAlignment="1">
      <alignment horizontal="center" vertical="center"/>
    </xf>
    <xf numFmtId="167" fontId="17" fillId="11" borderId="11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Border="1"/>
    <xf numFmtId="164" fontId="13" fillId="11" borderId="31" xfId="1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/>
    </xf>
    <xf numFmtId="16" fontId="2" fillId="9" borderId="0" xfId="0" quotePrefix="1" applyNumberFormat="1" applyFont="1" applyFill="1" applyAlignment="1">
      <alignment horizontal="center"/>
    </xf>
    <xf numFmtId="0" fontId="2" fillId="9" borderId="0" xfId="0" quotePrefix="1" applyFont="1" applyFill="1" applyAlignment="1">
      <alignment horizontal="center"/>
    </xf>
    <xf numFmtId="164" fontId="21" fillId="17" borderId="0" xfId="1" applyNumberFormat="1" applyFont="1" applyFill="1" applyBorder="1" applyAlignment="1">
      <alignment horizontal="center"/>
    </xf>
    <xf numFmtId="164" fontId="21" fillId="10" borderId="0" xfId="1" applyNumberFormat="1" applyFont="1" applyFill="1" applyBorder="1" applyAlignment="1">
      <alignment horizontal="center"/>
    </xf>
    <xf numFmtId="164" fontId="27" fillId="4" borderId="55" xfId="1" applyNumberFormat="1" applyFont="1" applyFill="1" applyBorder="1" applyAlignment="1">
      <alignment horizontal="center"/>
    </xf>
    <xf numFmtId="164" fontId="28" fillId="4" borderId="0" xfId="1" applyNumberFormat="1" applyFont="1" applyFill="1" applyBorder="1" applyAlignment="1">
      <alignment horizontal="center"/>
    </xf>
    <xf numFmtId="0" fontId="13" fillId="4" borderId="7" xfId="0" applyFont="1" applyFill="1" applyBorder="1" applyAlignment="1">
      <alignment horizontal="right"/>
    </xf>
    <xf numFmtId="167" fontId="13" fillId="0" borderId="7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66" fontId="21" fillId="7" borderId="56" xfId="0" applyNumberFormat="1" applyFont="1" applyFill="1" applyBorder="1" applyAlignment="1">
      <alignment horizontal="center"/>
    </xf>
    <xf numFmtId="164" fontId="21" fillId="7" borderId="56" xfId="1" applyNumberFormat="1" applyFont="1" applyFill="1" applyBorder="1" applyAlignment="1">
      <alignment horizontal="center"/>
    </xf>
    <xf numFmtId="164" fontId="21" fillId="7" borderId="54" xfId="1" applyNumberFormat="1" applyFont="1" applyFill="1" applyBorder="1" applyAlignment="1">
      <alignment horizontal="center"/>
    </xf>
    <xf numFmtId="164" fontId="11" fillId="8" borderId="0" xfId="1" applyNumberFormat="1" applyFont="1" applyFill="1" applyAlignment="1">
      <alignment horizontal="center"/>
    </xf>
    <xf numFmtId="167" fontId="41" fillId="4" borderId="60" xfId="0" applyNumberFormat="1" applyFont="1" applyFill="1" applyBorder="1" applyAlignment="1">
      <alignment horizontal="right" vertical="center" indent="1"/>
    </xf>
    <xf numFmtId="167" fontId="41" fillId="4" borderId="29" xfId="0" applyNumberFormat="1" applyFont="1" applyFill="1" applyBorder="1" applyAlignment="1">
      <alignment horizontal="right" vertical="center" indent="1"/>
    </xf>
    <xf numFmtId="164" fontId="28" fillId="11" borderId="31" xfId="1" applyNumberFormat="1" applyFont="1" applyFill="1" applyBorder="1" applyAlignment="1">
      <alignment horizontal="center" vertical="center"/>
    </xf>
    <xf numFmtId="164" fontId="15" fillId="11" borderId="1" xfId="1" applyNumberFormat="1" applyFont="1" applyFill="1" applyBorder="1" applyAlignment="1">
      <alignment horizontal="center" vertical="center"/>
    </xf>
    <xf numFmtId="0" fontId="0" fillId="0" borderId="0" xfId="0"/>
    <xf numFmtId="1" fontId="21" fillId="4" borderId="0" xfId="0" applyNumberFormat="1" applyFont="1" applyFill="1" applyAlignment="1">
      <alignment horizontal="center"/>
    </xf>
    <xf numFmtId="1" fontId="3" fillId="20" borderId="0" xfId="0" applyNumberFormat="1" applyFont="1" applyFill="1" applyAlignment="1">
      <alignment horizontal="center"/>
    </xf>
    <xf numFmtId="1" fontId="21" fillId="8" borderId="52" xfId="0" applyNumberFormat="1" applyFont="1" applyFill="1" applyBorder="1" applyAlignment="1">
      <alignment horizontal="center"/>
    </xf>
    <xf numFmtId="1" fontId="21" fillId="8" borderId="0" xfId="0" applyNumberFormat="1" applyFont="1" applyFill="1" applyBorder="1" applyAlignment="1">
      <alignment horizontal="center"/>
    </xf>
    <xf numFmtId="166" fontId="21" fillId="7" borderId="53" xfId="0" applyNumberFormat="1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0" fontId="0" fillId="5" borderId="0" xfId="0" applyFill="1" applyBorder="1"/>
    <xf numFmtId="0" fontId="27" fillId="8" borderId="4" xfId="0" applyFont="1" applyFill="1" applyBorder="1" applyAlignment="1">
      <alignment horizontal="left"/>
    </xf>
    <xf numFmtId="164" fontId="27" fillId="17" borderId="0" xfId="1" applyNumberFormat="1" applyFont="1" applyFill="1" applyAlignment="1">
      <alignment horizontal="center"/>
    </xf>
    <xf numFmtId="1" fontId="21" fillId="17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right"/>
    </xf>
    <xf numFmtId="164" fontId="21" fillId="17" borderId="0" xfId="1" applyNumberFormat="1" applyFont="1" applyFill="1" applyAlignment="1">
      <alignment horizontal="center"/>
    </xf>
    <xf numFmtId="165" fontId="9" fillId="8" borderId="0" xfId="0" applyNumberFormat="1" applyFont="1" applyFill="1" applyAlignment="1">
      <alignment horizontal="center"/>
    </xf>
    <xf numFmtId="168" fontId="14" fillId="7" borderId="56" xfId="0" applyNumberFormat="1" applyFont="1" applyFill="1" applyBorder="1" applyAlignment="1">
      <alignment horizontal="center"/>
    </xf>
    <xf numFmtId="0" fontId="0" fillId="0" borderId="0" xfId="0"/>
    <xf numFmtId="167" fontId="8" fillId="14" borderId="17" xfId="0" applyNumberFormat="1" applyFont="1" applyFill="1" applyBorder="1" applyAlignment="1">
      <alignment horizontal="center" vertical="center"/>
    </xf>
    <xf numFmtId="167" fontId="0" fillId="11" borderId="31" xfId="0" applyNumberFormat="1" applyFont="1" applyFill="1" applyBorder="1" applyAlignment="1">
      <alignment horizontal="center" vertical="center"/>
    </xf>
    <xf numFmtId="167" fontId="0" fillId="11" borderId="11" xfId="0" applyNumberFormat="1" applyFont="1" applyFill="1" applyBorder="1" applyAlignment="1">
      <alignment horizontal="center" vertical="center"/>
    </xf>
    <xf numFmtId="167" fontId="0" fillId="0" borderId="31" xfId="0" applyNumberFormat="1" applyFont="1" applyFill="1" applyBorder="1" applyAlignment="1">
      <alignment horizontal="center" vertical="center"/>
    </xf>
    <xf numFmtId="164" fontId="30" fillId="16" borderId="31" xfId="1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167" fontId="16" fillId="0" borderId="27" xfId="0" applyNumberFormat="1" applyFont="1" applyFill="1" applyBorder="1" applyAlignment="1">
      <alignment horizontal="center" vertical="center"/>
    </xf>
    <xf numFmtId="167" fontId="16" fillId="0" borderId="29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165" fontId="21" fillId="4" borderId="0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21" fillId="4" borderId="0" xfId="0" applyNumberFormat="1" applyFont="1" applyFill="1" applyAlignment="1">
      <alignment horizontal="center"/>
    </xf>
    <xf numFmtId="167" fontId="0" fillId="11" borderId="72" xfId="0" applyNumberFormat="1" applyFont="1" applyFill="1" applyBorder="1" applyAlignment="1">
      <alignment horizontal="center" vertical="center"/>
    </xf>
    <xf numFmtId="167" fontId="16" fillId="11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164" fontId="34" fillId="11" borderId="42" xfId="1" applyNumberFormat="1" applyFont="1" applyFill="1" applyBorder="1" applyAlignment="1">
      <alignment horizontal="center" vertical="center"/>
    </xf>
    <xf numFmtId="164" fontId="15" fillId="11" borderId="27" xfId="1" applyNumberFormat="1" applyFont="1" applyFill="1" applyBorder="1" applyAlignment="1">
      <alignment horizontal="center" vertical="center"/>
    </xf>
    <xf numFmtId="1" fontId="30" fillId="4" borderId="4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16" fontId="2" fillId="3" borderId="0" xfId="0" quotePrefix="1" applyNumberFormat="1" applyFont="1" applyFill="1" applyBorder="1" applyAlignment="1">
      <alignment horizontal="center"/>
    </xf>
    <xf numFmtId="0" fontId="2" fillId="3" borderId="73" xfId="0" quotePrefix="1" applyFont="1" applyFill="1" applyBorder="1" applyAlignment="1">
      <alignment horizontal="center"/>
    </xf>
    <xf numFmtId="0" fontId="21" fillId="8" borderId="31" xfId="0" applyFont="1" applyFill="1" applyBorder="1" applyAlignment="1">
      <alignment horizontal="left"/>
    </xf>
    <xf numFmtId="164" fontId="21" fillId="8" borderId="3" xfId="1" applyNumberFormat="1" applyFont="1" applyFill="1" applyBorder="1" applyAlignment="1">
      <alignment horizontal="center"/>
    </xf>
    <xf numFmtId="0" fontId="21" fillId="8" borderId="58" xfId="0" applyFont="1" applyFill="1" applyBorder="1" applyAlignment="1">
      <alignment horizontal="left"/>
    </xf>
    <xf numFmtId="3" fontId="21" fillId="8" borderId="0" xfId="0" applyNumberFormat="1" applyFont="1" applyFill="1" applyBorder="1" applyAlignment="1">
      <alignment horizontal="center"/>
    </xf>
    <xf numFmtId="0" fontId="0" fillId="4" borderId="31" xfId="0" applyFill="1" applyBorder="1" applyAlignment="1">
      <alignment horizontal="right"/>
    </xf>
    <xf numFmtId="164" fontId="13" fillId="4" borderId="3" xfId="1" applyNumberFormat="1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right"/>
    </xf>
    <xf numFmtId="0" fontId="0" fillId="5" borderId="58" xfId="0" applyFill="1" applyBorder="1"/>
    <xf numFmtId="164" fontId="6" fillId="5" borderId="0" xfId="1" applyNumberFormat="1" applyFont="1" applyFill="1" applyBorder="1" applyAlignment="1">
      <alignment horizontal="center"/>
    </xf>
    <xf numFmtId="164" fontId="6" fillId="5" borderId="73" xfId="1" applyNumberFormat="1" applyFont="1" applyFill="1" applyBorder="1" applyAlignment="1">
      <alignment horizontal="center"/>
    </xf>
    <xf numFmtId="0" fontId="21" fillId="8" borderId="11" xfId="0" applyFont="1" applyFill="1" applyBorder="1" applyAlignment="1">
      <alignment horizontal="left"/>
    </xf>
    <xf numFmtId="0" fontId="0" fillId="8" borderId="12" xfId="0" applyFill="1" applyBorder="1"/>
    <xf numFmtId="1" fontId="9" fillId="8" borderId="12" xfId="0" applyNumberFormat="1" applyFont="1" applyFill="1" applyBorder="1" applyAlignment="1">
      <alignment horizontal="center"/>
    </xf>
    <xf numFmtId="164" fontId="19" fillId="8" borderId="12" xfId="1" applyNumberFormat="1" applyFont="1" applyFill="1" applyBorder="1" applyAlignment="1">
      <alignment horizontal="center"/>
    </xf>
    <xf numFmtId="164" fontId="9" fillId="8" borderId="13" xfId="1" applyNumberFormat="1" applyFont="1" applyFill="1" applyBorder="1" applyAlignment="1">
      <alignment horizontal="center"/>
    </xf>
    <xf numFmtId="164" fontId="9" fillId="14" borderId="22" xfId="1" applyNumberFormat="1" applyFont="1" applyFill="1" applyBorder="1" applyAlignment="1">
      <alignment horizontal="center" vertical="center"/>
    </xf>
    <xf numFmtId="0" fontId="10" fillId="13" borderId="71" xfId="0" applyFont="1" applyFill="1" applyBorder="1" applyAlignment="1">
      <alignment horizontal="center" vertical="center" wrapText="1"/>
    </xf>
    <xf numFmtId="0" fontId="10" fillId="13" borderId="60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right" vertical="center" indent="1"/>
    </xf>
    <xf numFmtId="0" fontId="11" fillId="16" borderId="21" xfId="0" applyFont="1" applyFill="1" applyBorder="1" applyAlignment="1">
      <alignment horizontal="right" vertical="center" indent="1"/>
    </xf>
    <xf numFmtId="0" fontId="11" fillId="14" borderId="17" xfId="0" applyFont="1" applyFill="1" applyBorder="1" applyAlignment="1">
      <alignment horizontal="right" vertical="center" indent="1"/>
    </xf>
    <xf numFmtId="0" fontId="11" fillId="14" borderId="21" xfId="0" applyFont="1" applyFill="1" applyBorder="1" applyAlignment="1">
      <alignment horizontal="right" vertical="center" indent="1"/>
    </xf>
    <xf numFmtId="3" fontId="12" fillId="11" borderId="24" xfId="0" applyNumberFormat="1" applyFont="1" applyFill="1" applyBorder="1" applyAlignment="1">
      <alignment horizontal="right" vertical="center" indent="1"/>
    </xf>
    <xf numFmtId="0" fontId="11" fillId="15" borderId="17" xfId="0" applyFont="1" applyFill="1" applyBorder="1" applyAlignment="1">
      <alignment horizontal="right" vertical="center" indent="1"/>
    </xf>
    <xf numFmtId="0" fontId="11" fillId="15" borderId="21" xfId="0" applyFont="1" applyFill="1" applyBorder="1" applyAlignment="1">
      <alignment horizontal="right" vertical="center" indent="1"/>
    </xf>
    <xf numFmtId="0" fontId="16" fillId="4" borderId="6" xfId="0" applyFont="1" applyFill="1" applyBorder="1" applyAlignment="1">
      <alignment horizontal="right" vertical="center" indent="1"/>
    </xf>
    <xf numFmtId="0" fontId="11" fillId="7" borderId="16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right" vertical="center" indent="1"/>
    </xf>
    <xf numFmtId="0" fontId="10" fillId="14" borderId="19" xfId="0" applyFont="1" applyFill="1" applyBorder="1" applyAlignment="1">
      <alignment horizontal="right" vertical="center" indent="1"/>
    </xf>
    <xf numFmtId="0" fontId="10" fillId="13" borderId="22" xfId="0" applyFont="1" applyFill="1" applyBorder="1" applyAlignment="1">
      <alignment horizontal="center" vertical="center"/>
    </xf>
    <xf numFmtId="0" fontId="10" fillId="13" borderId="23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/>
    </xf>
    <xf numFmtId="0" fontId="25" fillId="11" borderId="0" xfId="0" applyFont="1" applyFill="1" applyBorder="1" applyAlignment="1">
      <alignment horizontal="center" vertical="center"/>
    </xf>
    <xf numFmtId="0" fontId="24" fillId="11" borderId="12" xfId="0" applyFont="1" applyFill="1" applyBorder="1" applyAlignment="1">
      <alignment horizontal="right" vertical="center" indent="1"/>
    </xf>
    <xf numFmtId="0" fontId="11" fillId="14" borderId="19" xfId="0" applyFont="1" applyFill="1" applyBorder="1" applyAlignment="1">
      <alignment horizontal="right" vertical="center" indent="1"/>
    </xf>
    <xf numFmtId="0" fontId="23" fillId="12" borderId="5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/>
    </xf>
    <xf numFmtId="0" fontId="16" fillId="11" borderId="43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29" fillId="16" borderId="31" xfId="0" applyFont="1" applyFill="1" applyBorder="1" applyAlignment="1">
      <alignment horizontal="right" vertical="center" indent="2"/>
    </xf>
    <xf numFmtId="0" fontId="29" fillId="16" borderId="15" xfId="0" applyFont="1" applyFill="1" applyBorder="1" applyAlignment="1">
      <alignment horizontal="right" vertical="center" indent="2"/>
    </xf>
    <xf numFmtId="0" fontId="16" fillId="11" borderId="31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/>
    </xf>
    <xf numFmtId="0" fontId="11" fillId="13" borderId="22" xfId="0" applyFont="1" applyFill="1" applyBorder="1" applyAlignment="1">
      <alignment horizontal="center" vertical="center"/>
    </xf>
    <xf numFmtId="0" fontId="11" fillId="13" borderId="25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1" fillId="13" borderId="13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0" fillId="14" borderId="33" xfId="0" applyFont="1" applyFill="1" applyBorder="1" applyAlignment="1">
      <alignment horizontal="center" vertical="center"/>
    </xf>
    <xf numFmtId="0" fontId="10" fillId="14" borderId="45" xfId="0" applyFont="1" applyFill="1" applyBorder="1" applyAlignment="1">
      <alignment horizontal="center" vertical="center"/>
    </xf>
    <xf numFmtId="167" fontId="10" fillId="14" borderId="17" xfId="0" applyNumberFormat="1" applyFont="1" applyFill="1" applyBorder="1" applyAlignment="1">
      <alignment horizontal="center" vertical="center"/>
    </xf>
    <xf numFmtId="167" fontId="10" fillId="14" borderId="21" xfId="0" applyNumberFormat="1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right" vertical="center" indent="2"/>
    </xf>
    <xf numFmtId="0" fontId="13" fillId="11" borderId="18" xfId="0" applyFont="1" applyFill="1" applyBorder="1" applyAlignment="1">
      <alignment horizontal="right" vertical="center" indent="2"/>
    </xf>
    <xf numFmtId="0" fontId="11" fillId="14" borderId="33" xfId="0" applyFont="1" applyFill="1" applyBorder="1" applyAlignment="1">
      <alignment horizontal="right" vertical="center" indent="1"/>
    </xf>
    <xf numFmtId="0" fontId="11" fillId="14" borderId="45" xfId="0" applyFont="1" applyFill="1" applyBorder="1" applyAlignment="1">
      <alignment horizontal="right" vertical="center" indent="1"/>
    </xf>
    <xf numFmtId="0" fontId="13" fillId="11" borderId="42" xfId="0" applyFont="1" applyFill="1" applyBorder="1" applyAlignment="1">
      <alignment horizontal="right" vertical="center" indent="2"/>
    </xf>
    <xf numFmtId="0" fontId="13" fillId="11" borderId="43" xfId="0" applyFont="1" applyFill="1" applyBorder="1" applyAlignment="1">
      <alignment horizontal="right" vertical="center" indent="2"/>
    </xf>
    <xf numFmtId="0" fontId="7" fillId="11" borderId="31" xfId="0" applyFont="1" applyFill="1" applyBorder="1" applyAlignment="1">
      <alignment horizontal="right" vertical="center" indent="2"/>
    </xf>
    <xf numFmtId="0" fontId="7" fillId="11" borderId="15" xfId="0" applyFont="1" applyFill="1" applyBorder="1" applyAlignment="1">
      <alignment horizontal="right" vertical="center" indent="2"/>
    </xf>
    <xf numFmtId="0" fontId="16" fillId="11" borderId="6" xfId="0" applyFont="1" applyFill="1" applyBorder="1" applyAlignment="1">
      <alignment horizontal="right" vertical="center" indent="1"/>
    </xf>
    <xf numFmtId="0" fontId="16" fillId="11" borderId="41" xfId="0" applyFont="1" applyFill="1" applyBorder="1" applyAlignment="1">
      <alignment horizontal="right" vertical="center" indent="1"/>
    </xf>
    <xf numFmtId="0" fontId="16" fillId="4" borderId="18" xfId="0" applyFont="1" applyFill="1" applyBorder="1" applyAlignment="1">
      <alignment horizontal="right" vertical="center" indent="1"/>
    </xf>
    <xf numFmtId="3" fontId="22" fillId="11" borderId="9" xfId="0" applyNumberFormat="1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15" fillId="14" borderId="19" xfId="0" applyFont="1" applyFill="1" applyBorder="1" applyAlignment="1">
      <alignment horizontal="right" vertical="center" indent="1"/>
    </xf>
    <xf numFmtId="0" fontId="10" fillId="11" borderId="12" xfId="0" applyFont="1" applyFill="1" applyBorder="1" applyAlignment="1">
      <alignment horizontal="left" vertical="center" indent="2"/>
    </xf>
    <xf numFmtId="0" fontId="38" fillId="11" borderId="12" xfId="0" applyFont="1" applyFill="1" applyBorder="1" applyAlignment="1">
      <alignment horizontal="right" vertical="center" indent="1"/>
    </xf>
    <xf numFmtId="0" fontId="11" fillId="18" borderId="33" xfId="0" applyFont="1" applyFill="1" applyBorder="1" applyAlignment="1">
      <alignment horizontal="center" vertical="center" wrapText="1"/>
    </xf>
    <xf numFmtId="0" fontId="11" fillId="18" borderId="46" xfId="0" applyFont="1" applyFill="1" applyBorder="1" applyAlignment="1">
      <alignment horizontal="center" vertical="center" wrapText="1"/>
    </xf>
    <xf numFmtId="0" fontId="11" fillId="18" borderId="45" xfId="0" applyFont="1" applyFill="1" applyBorder="1" applyAlignment="1">
      <alignment horizontal="center" vertical="center" wrapText="1"/>
    </xf>
    <xf numFmtId="0" fontId="10" fillId="18" borderId="33" xfId="0" applyFont="1" applyFill="1" applyBorder="1" applyAlignment="1">
      <alignment horizontal="center" vertical="center"/>
    </xf>
    <xf numFmtId="0" fontId="10" fillId="18" borderId="68" xfId="0" applyFont="1" applyFill="1" applyBorder="1" applyAlignment="1">
      <alignment horizontal="center" vertical="center"/>
    </xf>
    <xf numFmtId="0" fontId="11" fillId="18" borderId="62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/>
    </xf>
    <xf numFmtId="0" fontId="11" fillId="18" borderId="25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 vertical="center"/>
    </xf>
    <xf numFmtId="0" fontId="11" fillId="18" borderId="13" xfId="0" applyFont="1" applyFill="1" applyBorder="1" applyAlignment="1">
      <alignment horizontal="center" vertical="center"/>
    </xf>
    <xf numFmtId="0" fontId="37" fillId="12" borderId="5" xfId="0" applyFont="1" applyFill="1" applyBorder="1" applyAlignment="1">
      <alignment horizontal="center" vertical="center"/>
    </xf>
    <xf numFmtId="0" fontId="37" fillId="12" borderId="7" xfId="0" applyFont="1" applyFill="1" applyBorder="1" applyAlignment="1">
      <alignment horizontal="center" vertical="center"/>
    </xf>
    <xf numFmtId="0" fontId="37" fillId="12" borderId="4" xfId="0" applyFont="1" applyFill="1" applyBorder="1" applyAlignment="1">
      <alignment horizontal="center" vertical="center"/>
    </xf>
    <xf numFmtId="0" fontId="38" fillId="11" borderId="9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right" vertical="center" indent="2"/>
    </xf>
    <xf numFmtId="0" fontId="16" fillId="0" borderId="43" xfId="0" applyFont="1" applyFill="1" applyBorder="1" applyAlignment="1">
      <alignment horizontal="right" vertical="center" indent="2"/>
    </xf>
    <xf numFmtId="0" fontId="10" fillId="19" borderId="17" xfId="0" applyFont="1" applyFill="1" applyBorder="1" applyAlignment="1">
      <alignment horizontal="right" vertical="center" indent="1"/>
    </xf>
    <xf numFmtId="0" fontId="10" fillId="19" borderId="21" xfId="0" applyFont="1" applyFill="1" applyBorder="1" applyAlignment="1">
      <alignment horizontal="right" vertical="center" indent="1"/>
    </xf>
    <xf numFmtId="0" fontId="10" fillId="14" borderId="17" xfId="0" applyFont="1" applyFill="1" applyBorder="1" applyAlignment="1">
      <alignment horizontal="right" vertical="center" indent="1"/>
    </xf>
    <xf numFmtId="0" fontId="10" fillId="14" borderId="21" xfId="0" applyFont="1" applyFill="1" applyBorder="1" applyAlignment="1">
      <alignment horizontal="right" vertical="center" indent="1"/>
    </xf>
    <xf numFmtId="0" fontId="10" fillId="14" borderId="33" xfId="0" applyFont="1" applyFill="1" applyBorder="1" applyAlignment="1">
      <alignment horizontal="right" vertical="center" indent="1"/>
    </xf>
    <xf numFmtId="0" fontId="10" fillId="14" borderId="45" xfId="0" applyFont="1" applyFill="1" applyBorder="1" applyAlignment="1">
      <alignment horizontal="right" vertical="center" indent="1"/>
    </xf>
    <xf numFmtId="0" fontId="16" fillId="0" borderId="31" xfId="0" applyFont="1" applyFill="1" applyBorder="1" applyAlignment="1">
      <alignment horizontal="right" vertical="center" indent="2"/>
    </xf>
    <xf numFmtId="0" fontId="16" fillId="0" borderId="15" xfId="0" applyFont="1" applyFill="1" applyBorder="1" applyAlignment="1">
      <alignment horizontal="right" vertical="center" indent="2"/>
    </xf>
    <xf numFmtId="0" fontId="16" fillId="0" borderId="31" xfId="0" applyFont="1" applyFill="1" applyBorder="1" applyAlignment="1">
      <alignment horizontal="right" vertical="center" indent="1"/>
    </xf>
    <xf numFmtId="0" fontId="16" fillId="0" borderId="15" xfId="0" applyFont="1" applyFill="1" applyBorder="1" applyAlignment="1">
      <alignment horizontal="right" vertical="center" indent="1"/>
    </xf>
    <xf numFmtId="0" fontId="16" fillId="11" borderId="31" xfId="0" applyFont="1" applyFill="1" applyBorder="1" applyAlignment="1">
      <alignment horizontal="right" vertical="center" indent="1"/>
    </xf>
    <xf numFmtId="0" fontId="16" fillId="11" borderId="15" xfId="0" applyFont="1" applyFill="1" applyBorder="1" applyAlignment="1">
      <alignment horizontal="right" vertical="center" indent="1"/>
    </xf>
    <xf numFmtId="0" fontId="16" fillId="0" borderId="42" xfId="0" applyFont="1" applyFill="1" applyBorder="1" applyAlignment="1">
      <alignment horizontal="right" vertical="center" indent="1"/>
    </xf>
    <xf numFmtId="0" fontId="16" fillId="0" borderId="43" xfId="0" applyFont="1" applyFill="1" applyBorder="1" applyAlignment="1">
      <alignment horizontal="right" vertical="center" indent="1"/>
    </xf>
    <xf numFmtId="3" fontId="42" fillId="0" borderId="46" xfId="0" applyNumberFormat="1" applyFont="1" applyFill="1" applyBorder="1" applyAlignment="1">
      <alignment horizontal="right" vertical="center"/>
    </xf>
    <xf numFmtId="0" fontId="36" fillId="11" borderId="9" xfId="0" applyFont="1" applyFill="1" applyBorder="1" applyAlignment="1">
      <alignment horizontal="right" vertical="center" indent="1"/>
    </xf>
    <xf numFmtId="0" fontId="10" fillId="11" borderId="12" xfId="0" applyFont="1" applyFill="1" applyBorder="1" applyAlignment="1">
      <alignment horizontal="left" indent="2"/>
    </xf>
    <xf numFmtId="0" fontId="38" fillId="11" borderId="12" xfId="0" applyFont="1" applyFill="1" applyBorder="1" applyAlignment="1">
      <alignment horizontal="right" indent="1"/>
    </xf>
    <xf numFmtId="0" fontId="5" fillId="11" borderId="8" xfId="0" applyFont="1" applyFill="1" applyBorder="1" applyAlignment="1">
      <alignment horizontal="right" vertical="center" indent="2"/>
    </xf>
    <xf numFmtId="0" fontId="10" fillId="11" borderId="38" xfId="0" applyFont="1" applyFill="1" applyBorder="1" applyAlignment="1">
      <alignment horizontal="left" vertical="center" indent="2"/>
    </xf>
    <xf numFmtId="0" fontId="38" fillId="11" borderId="38" xfId="0" applyFont="1" applyFill="1" applyBorder="1" applyAlignment="1">
      <alignment horizontal="right" vertical="center" indent="1" readingOrder="2"/>
    </xf>
    <xf numFmtId="0" fontId="16" fillId="11" borderId="33" xfId="0" applyFont="1" applyFill="1" applyBorder="1" applyAlignment="1">
      <alignment horizontal="right" vertical="center" indent="1"/>
    </xf>
    <xf numFmtId="0" fontId="16" fillId="11" borderId="45" xfId="0" applyFont="1" applyFill="1" applyBorder="1" applyAlignment="1">
      <alignment horizontal="right" vertical="center" indent="1"/>
    </xf>
    <xf numFmtId="0" fontId="16" fillId="11" borderId="42" xfId="0" applyFont="1" applyFill="1" applyBorder="1" applyAlignment="1">
      <alignment horizontal="right" vertical="center" indent="1"/>
    </xf>
    <xf numFmtId="0" fontId="16" fillId="11" borderId="43" xfId="0" applyFont="1" applyFill="1" applyBorder="1" applyAlignment="1">
      <alignment horizontal="right" vertical="center" indent="1"/>
    </xf>
    <xf numFmtId="0" fontId="38" fillId="11" borderId="38" xfId="0" applyFont="1" applyFill="1" applyBorder="1" applyAlignment="1">
      <alignment horizontal="right" vertical="center" indent="1"/>
    </xf>
    <xf numFmtId="0" fontId="21" fillId="4" borderId="50" xfId="0" applyFont="1" applyFill="1" applyBorder="1" applyAlignment="1">
      <alignment horizontal="left"/>
    </xf>
    <xf numFmtId="0" fontId="21" fillId="4" borderId="51" xfId="0" applyFont="1" applyFill="1" applyBorder="1" applyAlignment="1">
      <alignment horizontal="left"/>
    </xf>
    <xf numFmtId="0" fontId="21" fillId="4" borderId="52" xfId="0" applyFont="1" applyFill="1" applyBorder="1" applyAlignment="1">
      <alignment horizontal="left"/>
    </xf>
    <xf numFmtId="0" fontId="21" fillId="4" borderId="49" xfId="0" applyFont="1" applyFill="1" applyBorder="1" applyAlignment="1">
      <alignment horizontal="left"/>
    </xf>
    <xf numFmtId="0" fontId="14" fillId="7" borderId="53" xfId="0" applyFont="1" applyFill="1" applyBorder="1" applyAlignment="1">
      <alignment horizontal="center"/>
    </xf>
    <xf numFmtId="0" fontId="14" fillId="7" borderId="56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4" fillId="7" borderId="54" xfId="0" applyFont="1" applyFill="1" applyBorder="1" applyAlignment="1">
      <alignment horizontal="center"/>
    </xf>
    <xf numFmtId="0" fontId="14" fillId="17" borderId="52" xfId="0" applyFont="1" applyFill="1" applyBorder="1" applyAlignment="1">
      <alignment horizontal="left"/>
    </xf>
    <xf numFmtId="0" fontId="14" fillId="17" borderId="49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21" fillId="17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2" fillId="3" borderId="6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" fontId="2" fillId="3" borderId="0" xfId="0" quotePrefix="1" applyNumberFormat="1" applyFont="1" applyFill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0" fontId="9" fillId="6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21" fillId="8" borderId="4" xfId="0" applyFont="1" applyFill="1" applyBorder="1" applyAlignment="1">
      <alignment horizontal="left"/>
    </xf>
    <xf numFmtId="0" fontId="21" fillId="8" borderId="1" xfId="0" applyFont="1" applyFill="1" applyBorder="1" applyAlignment="1">
      <alignment horizontal="left"/>
    </xf>
    <xf numFmtId="0" fontId="21" fillId="8" borderId="7" xfId="0" applyFont="1" applyFill="1" applyBorder="1" applyAlignment="1">
      <alignment horizontal="left"/>
    </xf>
    <xf numFmtId="0" fontId="21" fillId="8" borderId="0" xfId="0" applyFont="1" applyFill="1" applyAlignment="1">
      <alignment horizontal="left"/>
    </xf>
    <xf numFmtId="0" fontId="0" fillId="0" borderId="0" xfId="0"/>
    <xf numFmtId="0" fontId="0" fillId="0" borderId="8" xfId="0" applyBorder="1"/>
    <xf numFmtId="0" fontId="0" fillId="0" borderId="4" xfId="0" applyBorder="1"/>
    <xf numFmtId="0" fontId="4" fillId="3" borderId="2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  <colors>
    <mruColors>
      <color rgb="FF3D8828"/>
      <color rgb="FFFF0000"/>
      <color rgb="FF66FF66"/>
      <color rgb="FFFF9999"/>
      <color rgb="FFCCFFFF"/>
      <color rgb="FF365709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ar-TN"/>
              <a:t>تطوّر إنتاج مشتقات الفسفاط </a:t>
            </a:r>
            <a:endParaRPr lang="fr-FR"/>
          </a:p>
        </c:rich>
      </c:tx>
      <c:layout>
        <c:manualLayout>
          <c:xMode val="edge"/>
          <c:yMode val="edge"/>
          <c:x val="0.31765998172769516"/>
          <c:y val="3.6090106068491492E-3"/>
        </c:manualLayout>
      </c:layout>
    </c:title>
    <c:plotArea>
      <c:layout>
        <c:manualLayout>
          <c:layoutTarget val="inner"/>
          <c:xMode val="edge"/>
          <c:yMode val="edge"/>
          <c:x val="3.1807231329645212E-2"/>
          <c:y val="0.14112674415702783"/>
          <c:w val="0.8725393808594889"/>
          <c:h val="0.6710650902344214"/>
        </c:manualLayout>
      </c:layout>
      <c:barChart>
        <c:barDir val="col"/>
        <c:grouping val="clustered"/>
        <c:ser>
          <c:idx val="0"/>
          <c:order val="0"/>
          <c:tx>
            <c:strRef>
              <c:f>Mines!$O$18</c:f>
              <c:strCache>
                <c:ptCount val="1"/>
                <c:pt idx="0">
                  <c:v>2010 جانفي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cat>
            <c:strRef>
              <c:f>Mines!$P$22:$Q$26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Mines!$O$22:$O$26</c:f>
              <c:numCache>
                <c:formatCode>#,##0</c:formatCode>
                <c:ptCount val="5"/>
                <c:pt idx="0">
                  <c:v>108.861</c:v>
                </c:pt>
                <c:pt idx="1">
                  <c:v>68.049000000000007</c:v>
                </c:pt>
                <c:pt idx="2">
                  <c:v>130.19999999999999</c:v>
                </c:pt>
                <c:pt idx="3">
                  <c:v>6.04</c:v>
                </c:pt>
                <c:pt idx="4">
                  <c:v>12.52</c:v>
                </c:pt>
              </c:numCache>
            </c:numRef>
          </c:val>
        </c:ser>
        <c:ser>
          <c:idx val="1"/>
          <c:order val="1"/>
          <c:tx>
            <c:strRef>
              <c:f>Mines!$N$18</c:f>
              <c:strCache>
                <c:ptCount val="1"/>
                <c:pt idx="0">
                  <c:v>2013 جانفي 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strRef>
              <c:f>Mines!$P$22:$Q$26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Mines!$N$22:$N$26</c:f>
              <c:numCache>
                <c:formatCode>#,##0</c:formatCode>
                <c:ptCount val="5"/>
                <c:pt idx="0">
                  <c:v>36.777999999999999</c:v>
                </c:pt>
                <c:pt idx="1">
                  <c:v>17.995000000000001</c:v>
                </c:pt>
                <c:pt idx="2">
                  <c:v>20.170000000000002</c:v>
                </c:pt>
                <c:pt idx="3">
                  <c:v>2.4</c:v>
                </c:pt>
                <c:pt idx="4">
                  <c:v>7.3449999999999998</c:v>
                </c:pt>
              </c:numCache>
            </c:numRef>
          </c:val>
        </c:ser>
        <c:ser>
          <c:idx val="2"/>
          <c:order val="2"/>
          <c:tx>
            <c:strRef>
              <c:f>Mines!$M$18</c:f>
              <c:strCache>
                <c:ptCount val="1"/>
                <c:pt idx="0">
                  <c:v>2014 جانفي </c:v>
                </c:pt>
              </c:strCache>
            </c:strRef>
          </c:tx>
          <c:spPr>
            <a:solidFill>
              <a:srgbClr val="00B0F0"/>
            </a:solidFill>
            <a:ln w="9525">
              <a:solidFill>
                <a:sysClr val="windowText" lastClr="000000"/>
              </a:solidFill>
            </a:ln>
          </c:spPr>
          <c:cat>
            <c:strRef>
              <c:f>Mines!$P$22:$Q$26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Mines!$M$22:$M$26</c:f>
              <c:numCache>
                <c:formatCode>#,##0</c:formatCode>
                <c:ptCount val="5"/>
                <c:pt idx="0">
                  <c:v>53.551000000000002</c:v>
                </c:pt>
                <c:pt idx="1">
                  <c:v>46.741999999999997</c:v>
                </c:pt>
                <c:pt idx="2">
                  <c:v>51.58</c:v>
                </c:pt>
                <c:pt idx="3">
                  <c:v>5.81</c:v>
                </c:pt>
                <c:pt idx="4">
                  <c:v>11.025</c:v>
                </c:pt>
              </c:numCache>
            </c:numRef>
          </c:val>
        </c:ser>
        <c:dLbls/>
        <c:axId val="93662208"/>
        <c:axId val="93700864"/>
      </c:barChart>
      <c:catAx>
        <c:axId val="93662208"/>
        <c:scaling>
          <c:orientation val="maxMin"/>
        </c:scaling>
        <c:axPos val="b"/>
        <c:majorGridlines/>
        <c:numFmt formatCode="General" sourceLinked="1"/>
        <c:tickLblPos val="nextTo"/>
        <c:crossAx val="93700864"/>
        <c:crosses val="autoZero"/>
        <c:auto val="1"/>
        <c:lblAlgn val="ctr"/>
        <c:lblOffset val="100"/>
      </c:catAx>
      <c:valAx>
        <c:axId val="93700864"/>
        <c:scaling>
          <c:orientation val="minMax"/>
          <c:max val="1400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TN"/>
                  <a:t>ألف طنا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90549781372973925"/>
              <c:y val="2.0134857800015601E-2"/>
            </c:manualLayout>
          </c:layout>
        </c:title>
        <c:numFmt formatCode="#,##0" sourceLinked="1"/>
        <c:tickLblPos val="nextTo"/>
        <c:crossAx val="93662208"/>
        <c:crosses val="autoZero"/>
        <c:crossBetween val="between"/>
        <c:majorUnit val="200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3.7403160396905812E-2"/>
          <c:y val="0.15686890186195779"/>
          <c:w val="0.33940398006459355"/>
          <c:h val="0.10285789979136353"/>
        </c:manualLayout>
      </c:layout>
    </c:legend>
    <c:plotVisOnly val="1"/>
    <c:dispBlanksAs val="gap"/>
  </c:chart>
  <c:spPr>
    <a:solidFill>
      <a:schemeClr val="bg1">
        <a:lumMod val="95000"/>
      </a:schemeClr>
    </a:solidFill>
    <a:ln w="19050">
      <a:solidFill>
        <a:sysClr val="windowText" lastClr="000000"/>
      </a:solidFill>
    </a:ln>
  </c:spPr>
  <c:txPr>
    <a:bodyPr/>
    <a:lstStyle/>
    <a:p>
      <a:pPr>
        <a:defRPr b="1"/>
      </a:pPr>
      <a:endParaRPr lang="fr-F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0"/>
      <c:rotY val="0"/>
      <c:perspective val="30"/>
    </c:view3D>
    <c:plotArea>
      <c:layout>
        <c:manualLayout>
          <c:layoutTarget val="inner"/>
          <c:xMode val="edge"/>
          <c:yMode val="edge"/>
          <c:x val="0.11484089260272325"/>
          <c:y val="0.15459505808786908"/>
          <c:w val="0.84956039282429807"/>
          <c:h val="0.49860777362991238"/>
        </c:manualLayout>
      </c:layout>
      <c:bar3DChart>
        <c:barDir val="col"/>
        <c:grouping val="clustered"/>
        <c:ser>
          <c:idx val="0"/>
          <c:order val="0"/>
          <c:tx>
            <c:strRef>
              <c:f>CA!$A$12</c:f>
              <c:strCache>
                <c:ptCount val="1"/>
                <c:pt idx="0">
                  <c:v>Chiffre d'Affaire global  </c:v>
                </c:pt>
              </c:strCache>
            </c:strRef>
          </c:tx>
          <c:cat>
            <c:numRef>
              <c:f>CA!$C$5:$E$5</c:f>
              <c:numCache>
                <c:formatCode>General</c:formatCode>
                <c:ptCount val="3"/>
              </c:numCache>
            </c:numRef>
          </c:cat>
          <c:val>
            <c:numRef>
              <c:f>CA!$C$12:$E$12</c:f>
              <c:numCache>
                <c:formatCode>0</c:formatCode>
                <c:ptCount val="3"/>
                <c:pt idx="0">
                  <c:v>142.54029349999999</c:v>
                </c:pt>
                <c:pt idx="1">
                  <c:v>79.928428518400011</c:v>
                </c:pt>
                <c:pt idx="2">
                  <c:v>112.64473482</c:v>
                </c:pt>
              </c:numCache>
            </c:numRef>
          </c:val>
        </c:ser>
        <c:ser>
          <c:idx val="1"/>
          <c:order val="1"/>
          <c:tx>
            <c:strRef>
              <c:f>CA!$A$13:$B$13</c:f>
              <c:strCache>
                <c:ptCount val="1"/>
                <c:pt idx="0">
                  <c:v>Chiffre d'Affaire export </c:v>
                </c:pt>
              </c:strCache>
            </c:strRef>
          </c:tx>
          <c:dLbls>
            <c:dLbl>
              <c:idx val="0"/>
              <c:layout>
                <c:manualLayout>
                  <c:x val="1.4414414414414415E-2"/>
                  <c:y val="0"/>
                </c:manualLayout>
              </c:layout>
              <c:showVal val="1"/>
            </c:dLbl>
            <c:showVal val="1"/>
          </c:dLbls>
          <c:cat>
            <c:numRef>
              <c:f>CA!$C$5:$E$5</c:f>
              <c:numCache>
                <c:formatCode>General</c:formatCode>
                <c:ptCount val="3"/>
              </c:numCache>
            </c:numRef>
          </c:cat>
          <c:val>
            <c:numRef>
              <c:f>CA!$C$13:$E$13</c:f>
              <c:numCache>
                <c:formatCode>0</c:formatCode>
                <c:ptCount val="3"/>
                <c:pt idx="0">
                  <c:v>126.8066085</c:v>
                </c:pt>
                <c:pt idx="1">
                  <c:v>66.154659199999998</c:v>
                </c:pt>
                <c:pt idx="2">
                  <c:v>87.799253500500001</c:v>
                </c:pt>
              </c:numCache>
            </c:numRef>
          </c:val>
        </c:ser>
        <c:dLbls>
          <c:showVal val="1"/>
        </c:dLbls>
        <c:gapWidth val="75"/>
        <c:shape val="cylinder"/>
        <c:axId val="96139904"/>
        <c:axId val="96158080"/>
        <c:axId val="0"/>
      </c:bar3DChart>
      <c:catAx>
        <c:axId val="961399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6158080"/>
        <c:crosses val="autoZero"/>
        <c:auto val="1"/>
        <c:lblAlgn val="ctr"/>
        <c:lblOffset val="100"/>
      </c:catAx>
      <c:valAx>
        <c:axId val="96158080"/>
        <c:scaling>
          <c:orientation val="minMax"/>
        </c:scaling>
        <c:delete val="1"/>
        <c:axPos val="l"/>
        <c:numFmt formatCode="0" sourceLinked="1"/>
        <c:majorTickMark val="none"/>
        <c:tickLblPos val="none"/>
        <c:crossAx val="96139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4218668736609172E-2"/>
          <c:y val="0.81529688305224957"/>
          <c:w val="0.92880257041014269"/>
          <c:h val="9.6057972833078265E-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1.4091926926812718E-2"/>
          <c:y val="0.19362537571862867"/>
          <c:w val="0.96916581324460882"/>
          <c:h val="0.53381497415915791"/>
        </c:manualLayout>
      </c:layout>
      <c:bar3DChart>
        <c:barDir val="col"/>
        <c:grouping val="clustered"/>
        <c:ser>
          <c:idx val="2"/>
          <c:order val="0"/>
          <c:tx>
            <c:strRef>
              <c:f>CA!$E$4</c:f>
              <c:strCache>
                <c:ptCount val="1"/>
                <c:pt idx="0">
                  <c:v> JANV. 2014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1"/>
              <c:layout>
                <c:manualLayout>
                  <c:x val="1.4909480668743143E-2"/>
                  <c:y val="-1.0178112969840834E-2"/>
                </c:manualLayout>
              </c:layout>
              <c:showVal val="1"/>
            </c:dLbl>
            <c:showVal val="1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PRODUCTION!$E$9:$E$13</c:f>
              <c:numCache>
                <c:formatCode>#,##0</c:formatCode>
                <c:ptCount val="5"/>
                <c:pt idx="0">
                  <c:v>51.58</c:v>
                </c:pt>
                <c:pt idx="1">
                  <c:v>53.551000000000002</c:v>
                </c:pt>
                <c:pt idx="2">
                  <c:v>46.741999999999997</c:v>
                </c:pt>
                <c:pt idx="3">
                  <c:v>11.025</c:v>
                </c:pt>
                <c:pt idx="4">
                  <c:v>5.81</c:v>
                </c:pt>
              </c:numCache>
            </c:numRef>
          </c:val>
        </c:ser>
        <c:ser>
          <c:idx val="1"/>
          <c:order val="1"/>
          <c:tx>
            <c:strRef>
              <c:f>CA!$D$4</c:f>
              <c:strCache>
                <c:ptCount val="1"/>
                <c:pt idx="0">
                  <c:v> JANV. 2013</c:v>
                </c:pt>
              </c:strCache>
            </c:strRef>
          </c:tx>
          <c:dLbls>
            <c:dLbl>
              <c:idx val="0"/>
              <c:layout>
                <c:manualLayout>
                  <c:x val="5.7388922272634734E-3"/>
                  <c:y val="1.0178112969840884E-2"/>
                </c:manualLayout>
              </c:layout>
              <c:showVal val="1"/>
            </c:dLbl>
            <c:dLbl>
              <c:idx val="1"/>
              <c:layout>
                <c:manualLayout>
                  <c:x val="1.0368545926483386E-2"/>
                  <c:y val="-1.3520060299309197E-3"/>
                </c:manualLayout>
              </c:layout>
              <c:showVal val="1"/>
            </c:dLbl>
            <c:dLbl>
              <c:idx val="2"/>
              <c:layout>
                <c:manualLayout>
                  <c:x val="9.8139266624616747E-3"/>
                  <c:y val="0"/>
                </c:manualLayout>
              </c:layout>
              <c:showVal val="1"/>
            </c:dLbl>
            <c:showVal val="1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PRODUCTION!$D$9:$D$13</c:f>
              <c:numCache>
                <c:formatCode>#,##0</c:formatCode>
                <c:ptCount val="5"/>
                <c:pt idx="0">
                  <c:v>20.170000000000002</c:v>
                </c:pt>
                <c:pt idx="1">
                  <c:v>36.777999999999999</c:v>
                </c:pt>
                <c:pt idx="2">
                  <c:v>17.995000000000001</c:v>
                </c:pt>
                <c:pt idx="3">
                  <c:v>7.3449999999999998</c:v>
                </c:pt>
                <c:pt idx="4">
                  <c:v>2.4</c:v>
                </c:pt>
              </c:numCache>
            </c:numRef>
          </c:val>
        </c:ser>
        <c:ser>
          <c:idx val="0"/>
          <c:order val="2"/>
          <c:tx>
            <c:strRef>
              <c:f>CA!$C$4</c:f>
              <c:strCache>
                <c:ptCount val="1"/>
                <c:pt idx="0">
                  <c:v> JANV. 2010</c:v>
                </c:pt>
              </c:strCache>
            </c:strRef>
          </c:tx>
          <c:spPr>
            <a:solidFill>
              <a:srgbClr val="3D8828"/>
            </a:solidFill>
          </c:spPr>
          <c:dLbls>
            <c:showVal val="1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PRODUCTION!$C$9:$C$13</c:f>
              <c:numCache>
                <c:formatCode>#,##0</c:formatCode>
                <c:ptCount val="5"/>
                <c:pt idx="0">
                  <c:v>130.19999999999999</c:v>
                </c:pt>
                <c:pt idx="1">
                  <c:v>108.861</c:v>
                </c:pt>
                <c:pt idx="2">
                  <c:v>68.049000000000007</c:v>
                </c:pt>
                <c:pt idx="3">
                  <c:v>12.52</c:v>
                </c:pt>
                <c:pt idx="4">
                  <c:v>6.04</c:v>
                </c:pt>
              </c:numCache>
            </c:numRef>
          </c:val>
        </c:ser>
        <c:dLbls/>
        <c:shape val="cylinder"/>
        <c:axId val="96189440"/>
        <c:axId val="96203520"/>
        <c:axId val="0"/>
      </c:bar3DChart>
      <c:catAx>
        <c:axId val="96189440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96203520"/>
        <c:crosses val="autoZero"/>
        <c:auto val="1"/>
        <c:lblAlgn val="ctr"/>
        <c:lblOffset val="100"/>
      </c:catAx>
      <c:valAx>
        <c:axId val="96203520"/>
        <c:scaling>
          <c:orientation val="minMax"/>
        </c:scaling>
        <c:delete val="1"/>
        <c:axPos val="l"/>
        <c:numFmt formatCode="#,##0" sourceLinked="1"/>
        <c:tickLblPos val="none"/>
        <c:crossAx val="96189440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24281154231952945"/>
          <c:y val="0.92481900790647065"/>
          <c:w val="0.54169229146309006"/>
          <c:h val="7.5180992093529714E-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1.4091926926812718E-2"/>
          <c:y val="0.19362537571862867"/>
          <c:w val="0.96916581324460904"/>
          <c:h val="0.53381497415915791"/>
        </c:manualLayout>
      </c:layout>
      <c:bar3DChart>
        <c:barDir val="col"/>
        <c:grouping val="clustered"/>
        <c:ser>
          <c:idx val="2"/>
          <c:order val="0"/>
          <c:tx>
            <c:strRef>
              <c:f>CA!$E$4</c:f>
              <c:strCache>
                <c:ptCount val="1"/>
                <c:pt idx="0">
                  <c:v> JANV. 2014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1"/>
              <c:layout>
                <c:manualLayout>
                  <c:x val="1.4909480668743143E-2"/>
                  <c:y val="-1.017811296984083E-2"/>
                </c:manualLayout>
              </c:layout>
              <c:showVal val="1"/>
            </c:dLbl>
            <c:showVal val="1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EXPORT!$F$9:$F$13</c:f>
              <c:numCache>
                <c:formatCode>#,##0</c:formatCode>
                <c:ptCount val="5"/>
                <c:pt idx="0">
                  <c:v>31.603000000000002</c:v>
                </c:pt>
                <c:pt idx="1">
                  <c:v>42.53</c:v>
                </c:pt>
                <c:pt idx="2">
                  <c:v>15.874000000000001</c:v>
                </c:pt>
                <c:pt idx="3">
                  <c:v>9.9640000000000004</c:v>
                </c:pt>
                <c:pt idx="4" formatCode="0">
                  <c:v>4.5999999999999996</c:v>
                </c:pt>
              </c:numCache>
            </c:numRef>
          </c:val>
        </c:ser>
        <c:ser>
          <c:idx val="1"/>
          <c:order val="1"/>
          <c:tx>
            <c:strRef>
              <c:f>CA!$D$4</c:f>
              <c:strCache>
                <c:ptCount val="1"/>
                <c:pt idx="0">
                  <c:v> JANV. 2013</c:v>
                </c:pt>
              </c:strCache>
            </c:strRef>
          </c:tx>
          <c:dLbls>
            <c:dLbl>
              <c:idx val="0"/>
              <c:layout>
                <c:manualLayout>
                  <c:x val="5.7388922272634734E-3"/>
                  <c:y val="1.0178112969840877E-2"/>
                </c:manualLayout>
              </c:layout>
              <c:showVal val="1"/>
            </c:dLbl>
            <c:dLbl>
              <c:idx val="1"/>
              <c:layout>
                <c:manualLayout>
                  <c:x val="1.0368545926483386E-2"/>
                  <c:y val="-1.3520060299309206E-3"/>
                </c:manualLayout>
              </c:layout>
              <c:showVal val="1"/>
            </c:dLbl>
            <c:dLbl>
              <c:idx val="2"/>
              <c:layout>
                <c:manualLayout>
                  <c:x val="9.8139266624616747E-3"/>
                  <c:y val="0"/>
                </c:manualLayout>
              </c:layout>
              <c:showVal val="1"/>
            </c:dLbl>
            <c:showVal val="1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EXPORT!$E$9:$E$13</c:f>
              <c:numCache>
                <c:formatCode>#,##0</c:formatCode>
                <c:ptCount val="5"/>
                <c:pt idx="0">
                  <c:v>15.191000000000001</c:v>
                </c:pt>
                <c:pt idx="1">
                  <c:v>2.7</c:v>
                </c:pt>
                <c:pt idx="2">
                  <c:v>30.120999999999999</c:v>
                </c:pt>
                <c:pt idx="3">
                  <c:v>6.6779999999999999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CA!$C$4</c:f>
              <c:strCache>
                <c:ptCount val="1"/>
                <c:pt idx="0">
                  <c:v> JANV. 2010</c:v>
                </c:pt>
              </c:strCache>
            </c:strRef>
          </c:tx>
          <c:spPr>
            <a:solidFill>
              <a:srgbClr val="3D8828"/>
            </a:solidFill>
          </c:spPr>
          <c:dLbls>
            <c:showVal val="1"/>
          </c:dLbls>
          <c:cat>
            <c:strRef>
              <c:f>PRODUCTION!$B$9:$B$13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EXPORT!$D$9:$D$13</c:f>
              <c:numCache>
                <c:formatCode>#,##0</c:formatCode>
                <c:ptCount val="5"/>
                <c:pt idx="0">
                  <c:v>134.14400000000001</c:v>
                </c:pt>
                <c:pt idx="1">
                  <c:v>69.489999999999995</c:v>
                </c:pt>
                <c:pt idx="2">
                  <c:v>41.277000000000001</c:v>
                </c:pt>
                <c:pt idx="3">
                  <c:v>8.1859999999999999</c:v>
                </c:pt>
                <c:pt idx="4">
                  <c:v>2.85</c:v>
                </c:pt>
              </c:numCache>
            </c:numRef>
          </c:val>
        </c:ser>
        <c:dLbls/>
        <c:shape val="cylinder"/>
        <c:axId val="96309248"/>
        <c:axId val="96310784"/>
        <c:axId val="0"/>
      </c:bar3DChart>
      <c:catAx>
        <c:axId val="96309248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96310784"/>
        <c:crosses val="autoZero"/>
        <c:auto val="1"/>
        <c:lblAlgn val="ctr"/>
        <c:lblOffset val="100"/>
      </c:catAx>
      <c:valAx>
        <c:axId val="96310784"/>
        <c:scaling>
          <c:orientation val="minMax"/>
        </c:scaling>
        <c:delete val="1"/>
        <c:axPos val="l"/>
        <c:numFmt formatCode="#,##0" sourceLinked="1"/>
        <c:tickLblPos val="none"/>
        <c:crossAx val="96309248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24281154231952945"/>
          <c:y val="0.92481900790647065"/>
          <c:w val="0.5416922914630905"/>
          <c:h val="7.5180992093529714E-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7.4579566443083514E-3"/>
          <c:y val="0.15066389428594154"/>
          <c:w val="0.99254204335569152"/>
          <c:h val="0.54827782890774956"/>
        </c:manualLayout>
      </c:layout>
      <c:bar3DChart>
        <c:barDir val="col"/>
        <c:grouping val="clustered"/>
        <c:ser>
          <c:idx val="0"/>
          <c:order val="0"/>
          <c:tx>
            <c:strRef>
              <c:f>CA!$E$4</c:f>
              <c:strCache>
                <c:ptCount val="1"/>
                <c:pt idx="0">
                  <c:v> JANV. 2014</c:v>
                </c:pt>
              </c:strCache>
            </c:strRef>
          </c:tx>
          <c:dLbls>
            <c:showVal val="1"/>
          </c:dLbls>
          <c:cat>
            <c:strRef>
              <c:f>[2]Mines!$C$85:$C$89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'ventes locales'!$F$9:$F$13</c:f>
              <c:numCache>
                <c:formatCode>#,##0.0</c:formatCode>
                <c:ptCount val="5"/>
                <c:pt idx="0">
                  <c:v>9.7170000000000005</c:v>
                </c:pt>
                <c:pt idx="1">
                  <c:v>6.1559999999999997</c:v>
                </c:pt>
                <c:pt idx="2">
                  <c:v>2.1579999999999999</c:v>
                </c:pt>
                <c:pt idx="3">
                  <c:v>0.5</c:v>
                </c:pt>
                <c:pt idx="4" formatCode="#,##0.00">
                  <c:v>0.26174999999999998</c:v>
                </c:pt>
              </c:numCache>
            </c:numRef>
          </c:val>
        </c:ser>
        <c:ser>
          <c:idx val="1"/>
          <c:order val="1"/>
          <c:tx>
            <c:strRef>
              <c:f>CA!$D$4</c:f>
              <c:strCache>
                <c:ptCount val="1"/>
                <c:pt idx="0">
                  <c:v> JANV. 2013</c:v>
                </c:pt>
              </c:strCache>
            </c:strRef>
          </c:tx>
          <c:dLbls>
            <c:dLbl>
              <c:idx val="0"/>
              <c:layout>
                <c:manualLayout>
                  <c:x val="1.0591728918500581E-2"/>
                  <c:y val="-1.5810276679841896E-2"/>
                </c:manualLayout>
              </c:layout>
              <c:showVal val="1"/>
            </c:dLbl>
            <c:dLbl>
              <c:idx val="1"/>
              <c:layout>
                <c:manualLayout>
                  <c:x val="2.5518341307814992E-2"/>
                  <c:y val="-2.886002886002886E-2"/>
                </c:manualLayout>
              </c:layout>
              <c:showVal val="1"/>
            </c:dLbl>
            <c:dLbl>
              <c:idx val="2"/>
              <c:layout>
                <c:manualLayout>
                  <c:x val="1.1675415573053368E-2"/>
                  <c:y val="-1.1042295602377863E-2"/>
                </c:manualLayout>
              </c:layout>
              <c:showVal val="1"/>
            </c:dLbl>
            <c:dLbl>
              <c:idx val="4"/>
              <c:layout>
                <c:manualLayout>
                  <c:x val="1.2697859882899253E-2"/>
                  <c:y val="-2.8860186943035177E-2"/>
                </c:manualLayout>
              </c:layout>
              <c:showVal val="1"/>
            </c:dLbl>
            <c:showVal val="1"/>
          </c:dLbls>
          <c:cat>
            <c:strRef>
              <c:f>[2]Mines!$C$85:$C$89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'ventes locales'!$E$9:$E$13</c:f>
              <c:numCache>
                <c:formatCode>#,##0.0</c:formatCode>
                <c:ptCount val="5"/>
                <c:pt idx="0">
                  <c:v>3.496</c:v>
                </c:pt>
                <c:pt idx="1">
                  <c:v>0.84499999999999997</c:v>
                </c:pt>
                <c:pt idx="2">
                  <c:v>0.57499999999999996</c:v>
                </c:pt>
                <c:pt idx="3">
                  <c:v>1.4610000000000001</c:v>
                </c:pt>
                <c:pt idx="4" formatCode="#,##0.00">
                  <c:v>0.28799999999999998</c:v>
                </c:pt>
              </c:numCache>
            </c:numRef>
          </c:val>
        </c:ser>
        <c:ser>
          <c:idx val="2"/>
          <c:order val="2"/>
          <c:tx>
            <c:strRef>
              <c:f>CA!$C$4</c:f>
              <c:strCache>
                <c:ptCount val="1"/>
                <c:pt idx="0">
                  <c:v> JANV. 2010</c:v>
                </c:pt>
              </c:strCache>
            </c:strRef>
          </c:tx>
          <c:dLbls>
            <c:dLbl>
              <c:idx val="0"/>
              <c:layout>
                <c:manualLayout>
                  <c:x val="1.282051282051282E-2"/>
                  <c:y val="5.2700922266139824E-3"/>
                </c:manualLayout>
              </c:layout>
              <c:showVal val="1"/>
            </c:dLbl>
            <c:dLbl>
              <c:idx val="1"/>
              <c:layout>
                <c:manualLayout>
                  <c:x val="1.0683760683760975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3.2051282051282055E-2"/>
                  <c:y val="0"/>
                </c:manualLayout>
              </c:layout>
              <c:showVal val="1"/>
            </c:dLbl>
            <c:showVal val="1"/>
          </c:dLbls>
          <c:cat>
            <c:strRef>
              <c:f>[2]Mines!$C$85:$C$89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'ventes locales'!$D$9:$D$13</c:f>
              <c:numCache>
                <c:formatCode>#,##0.0</c:formatCode>
                <c:ptCount val="5"/>
                <c:pt idx="0">
                  <c:v>8.7799999999999994</c:v>
                </c:pt>
                <c:pt idx="1">
                  <c:v>2.29</c:v>
                </c:pt>
                <c:pt idx="2">
                  <c:v>1.899</c:v>
                </c:pt>
                <c:pt idx="3">
                  <c:v>0.85099999999999998</c:v>
                </c:pt>
                <c:pt idx="4" formatCode="#,##0.00">
                  <c:v>0.49</c:v>
                </c:pt>
              </c:numCache>
            </c:numRef>
          </c:val>
        </c:ser>
        <c:dLbls/>
        <c:shape val="cylinder"/>
        <c:axId val="97726848"/>
        <c:axId val="97728384"/>
        <c:axId val="0"/>
      </c:bar3DChart>
      <c:catAx>
        <c:axId val="977268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97728384"/>
        <c:crosses val="autoZero"/>
        <c:auto val="1"/>
        <c:lblAlgn val="ctr"/>
        <c:lblOffset val="100"/>
      </c:catAx>
      <c:valAx>
        <c:axId val="97728384"/>
        <c:scaling>
          <c:orientation val="minMax"/>
        </c:scaling>
        <c:delete val="1"/>
        <c:axPos val="l"/>
        <c:numFmt formatCode="#,##0.0" sourceLinked="1"/>
        <c:tickLblPos val="none"/>
        <c:crossAx val="9772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3076923076924"/>
          <c:y val="0.89778967352402794"/>
          <c:w val="0.64599249613030962"/>
          <c:h val="0.1022103264759902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صادرات مشتقات الفسفاط 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29873720218504068"/>
          <c:y val="5.3335412281385634E-3"/>
        </c:manualLayout>
      </c:layout>
    </c:title>
    <c:plotArea>
      <c:layout>
        <c:manualLayout>
          <c:layoutTarget val="inner"/>
          <c:xMode val="edge"/>
          <c:yMode val="edge"/>
          <c:x val="3.6897279505741863E-2"/>
          <c:y val="0.16134975702294641"/>
          <c:w val="0.88274597995277582"/>
          <c:h val="0.69164262882981264"/>
        </c:manualLayout>
      </c:layout>
      <c:barChart>
        <c:barDir val="col"/>
        <c:grouping val="clustered"/>
        <c:ser>
          <c:idx val="2"/>
          <c:order val="0"/>
          <c:tx>
            <c:strRef>
              <c:f>Mines!$O$33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strRef>
              <c:f>Mines!$P$36:$Q$40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Mines!$O$36:$O$40</c:f>
              <c:numCache>
                <c:formatCode>#,##0</c:formatCode>
                <c:ptCount val="5"/>
                <c:pt idx="0">
                  <c:v>41.277000000000001</c:v>
                </c:pt>
                <c:pt idx="1">
                  <c:v>69.489999999999995</c:v>
                </c:pt>
                <c:pt idx="2">
                  <c:v>134.14400000000001</c:v>
                </c:pt>
                <c:pt idx="3">
                  <c:v>2.85</c:v>
                </c:pt>
                <c:pt idx="4">
                  <c:v>8.1859999999999999</c:v>
                </c:pt>
              </c:numCache>
            </c:numRef>
          </c:val>
        </c:ser>
        <c:ser>
          <c:idx val="0"/>
          <c:order val="1"/>
          <c:tx>
            <c:strRef>
              <c:f>Mines!$N$33</c:f>
              <c:strCache>
                <c:ptCount val="1"/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cat>
            <c:strRef>
              <c:f>Mines!$P$36:$Q$40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Mines!$N$36:$N$40</c:f>
              <c:numCache>
                <c:formatCode>#,##0</c:formatCode>
                <c:ptCount val="5"/>
                <c:pt idx="0">
                  <c:v>30.120999999999999</c:v>
                </c:pt>
                <c:pt idx="1">
                  <c:v>2.7</c:v>
                </c:pt>
                <c:pt idx="2">
                  <c:v>15.191000000000001</c:v>
                </c:pt>
                <c:pt idx="3">
                  <c:v>0</c:v>
                </c:pt>
                <c:pt idx="4">
                  <c:v>6.6779999999999999</c:v>
                </c:pt>
              </c:numCache>
            </c:numRef>
          </c:val>
        </c:ser>
        <c:ser>
          <c:idx val="1"/>
          <c:order val="2"/>
          <c:tx>
            <c:strRef>
              <c:f>Mines!$M$33</c:f>
              <c:strCache>
                <c:ptCount val="1"/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9525">
              <a:solidFill>
                <a:sysClr val="windowText" lastClr="000000"/>
              </a:solidFill>
            </a:ln>
          </c:spPr>
          <c:cat>
            <c:strRef>
              <c:f>Mines!$P$36:$Q$40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Mines!$M$36:$M$40</c:f>
              <c:numCache>
                <c:formatCode>#,##0</c:formatCode>
                <c:ptCount val="5"/>
                <c:pt idx="0">
                  <c:v>15.874000000000001</c:v>
                </c:pt>
                <c:pt idx="1">
                  <c:v>42.53</c:v>
                </c:pt>
                <c:pt idx="2">
                  <c:v>31.603000000000002</c:v>
                </c:pt>
                <c:pt idx="3">
                  <c:v>4.5999999999999996</c:v>
                </c:pt>
                <c:pt idx="4">
                  <c:v>9.9640000000000004</c:v>
                </c:pt>
              </c:numCache>
            </c:numRef>
          </c:val>
        </c:ser>
        <c:dLbls/>
        <c:axId val="95362432"/>
        <c:axId val="95405184"/>
      </c:barChart>
      <c:catAx>
        <c:axId val="95362432"/>
        <c:scaling>
          <c:orientation val="maxMin"/>
        </c:scaling>
        <c:axPos val="b"/>
        <c:majorGridlines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95405184"/>
        <c:crosses val="autoZero"/>
        <c:auto val="1"/>
        <c:lblAlgn val="ctr"/>
        <c:lblOffset val="100"/>
      </c:catAx>
      <c:valAx>
        <c:axId val="95405184"/>
        <c:scaling>
          <c:orientation val="minMax"/>
          <c:max val="200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9281633931208445"/>
              <c:y val="2.7233180010915861E-2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95362432"/>
        <c:crosses val="autoZero"/>
        <c:crossBetween val="between"/>
        <c:majorUnit val="100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4.3054992217145024E-2"/>
          <c:y val="0.16703587997938035"/>
          <c:w val="0.33964117461710158"/>
          <c:h val="9.0000667716815821E-2"/>
        </c:manualLayout>
      </c:layout>
      <c:txPr>
        <a:bodyPr/>
        <a:lstStyle/>
        <a:p>
          <a:pPr>
            <a:defRPr sz="900" b="1"/>
          </a:pPr>
          <a:endParaRPr lang="fr-FR"/>
        </a:p>
      </c:txPr>
    </c:legend>
    <c:plotVisOnly val="1"/>
    <c:dispBlanksAs val="gap"/>
  </c:chart>
  <c:spPr>
    <a:solidFill>
      <a:sysClr val="window" lastClr="FFFFFF">
        <a:lumMod val="95000"/>
      </a:sysClr>
    </a:solidFill>
    <a:ln w="190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المبيعات المحلية لمشتقات الفسفاط 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26505472766317434"/>
          <c:y val="7.0083233496918123E-3"/>
        </c:manualLayout>
      </c:layout>
    </c:title>
    <c:plotArea>
      <c:layout>
        <c:manualLayout>
          <c:layoutTarget val="inner"/>
          <c:xMode val="edge"/>
          <c:yMode val="edge"/>
          <c:x val="3.0555555555555582E-2"/>
          <c:y val="0.16559038400724319"/>
          <c:w val="0.88495603674540679"/>
          <c:h val="0.59594188138571069"/>
        </c:manualLayout>
      </c:layout>
      <c:barChart>
        <c:barDir val="col"/>
        <c:grouping val="clustered"/>
        <c:ser>
          <c:idx val="2"/>
          <c:order val="0"/>
          <c:tx>
            <c:strRef>
              <c:f>Mines!$O$45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strRef>
              <c:f>Mines!$P$48:$Q$52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Mines!$O$48:$O$52</c:f>
              <c:numCache>
                <c:formatCode>#,##0.0</c:formatCode>
                <c:ptCount val="5"/>
                <c:pt idx="0">
                  <c:v>8.7799999999999994</c:v>
                </c:pt>
                <c:pt idx="1">
                  <c:v>0.85099999999999998</c:v>
                </c:pt>
                <c:pt idx="2">
                  <c:v>2.29</c:v>
                </c:pt>
                <c:pt idx="3">
                  <c:v>1.899</c:v>
                </c:pt>
                <c:pt idx="4">
                  <c:v>0.49</c:v>
                </c:pt>
              </c:numCache>
            </c:numRef>
          </c:val>
        </c:ser>
        <c:ser>
          <c:idx val="0"/>
          <c:order val="1"/>
          <c:tx>
            <c:strRef>
              <c:f>Mines!$N$45</c:f>
              <c:strCache>
                <c:ptCount val="1"/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cat>
            <c:strRef>
              <c:f>Mines!$P$48:$Q$52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Mines!$N$48:$N$52</c:f>
              <c:numCache>
                <c:formatCode>#,##0.0</c:formatCode>
                <c:ptCount val="5"/>
                <c:pt idx="0">
                  <c:v>3.496</c:v>
                </c:pt>
                <c:pt idx="1">
                  <c:v>1.4610000000000001</c:v>
                </c:pt>
                <c:pt idx="2">
                  <c:v>0.84499999999999997</c:v>
                </c:pt>
                <c:pt idx="3">
                  <c:v>0.57499999999999996</c:v>
                </c:pt>
                <c:pt idx="4">
                  <c:v>0.28799999999999998</c:v>
                </c:pt>
              </c:numCache>
            </c:numRef>
          </c:val>
        </c:ser>
        <c:ser>
          <c:idx val="1"/>
          <c:order val="2"/>
          <c:tx>
            <c:strRef>
              <c:f>Mines!$M$45</c:f>
              <c:strCache>
                <c:ptCount val="1"/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cat>
            <c:strRef>
              <c:f>Mines!$P$48:$Q$52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Mines!$M$48:$M$52</c:f>
              <c:numCache>
                <c:formatCode>#,##0.0</c:formatCode>
                <c:ptCount val="5"/>
                <c:pt idx="0">
                  <c:v>9.7170000000000005</c:v>
                </c:pt>
                <c:pt idx="1">
                  <c:v>1</c:v>
                </c:pt>
                <c:pt idx="2">
                  <c:v>6.1559999999999997</c:v>
                </c:pt>
                <c:pt idx="3">
                  <c:v>2.1579999999999999</c:v>
                </c:pt>
                <c:pt idx="4">
                  <c:v>0.26174999999999998</c:v>
                </c:pt>
              </c:numCache>
            </c:numRef>
          </c:val>
        </c:ser>
        <c:dLbls/>
        <c:axId val="95449088"/>
        <c:axId val="95450624"/>
      </c:barChart>
      <c:catAx>
        <c:axId val="95449088"/>
        <c:scaling>
          <c:orientation val="maxMin"/>
        </c:scaling>
        <c:axPos val="b"/>
        <c:majorGridlines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95450624"/>
        <c:crosses val="autoZero"/>
        <c:auto val="1"/>
        <c:lblAlgn val="ctr"/>
        <c:lblOffset val="100"/>
      </c:catAx>
      <c:valAx>
        <c:axId val="95450624"/>
        <c:scaling>
          <c:orientation val="minMax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91884896206156064"/>
              <c:y val="2.2684342357147856E-2"/>
            </c:manualLayout>
          </c:layout>
        </c:title>
        <c:numFmt formatCode="#,##0.0" sourceLinked="1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95449088"/>
        <c:crosses val="autoZero"/>
        <c:crossBetween val="between"/>
        <c:majorUnit val="20"/>
      </c:valAx>
      <c:spPr>
        <a:solidFill>
          <a:schemeClr val="tx2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3.4245157371857432E-2"/>
          <c:y val="0.16315487125377987"/>
          <c:w val="0.1575348297332145"/>
          <c:h val="0.11826628428077381"/>
        </c:manualLayout>
      </c:layout>
      <c:txPr>
        <a:bodyPr/>
        <a:lstStyle/>
        <a:p>
          <a:pPr>
            <a:defRPr sz="900" b="1"/>
          </a:pPr>
          <a:endParaRPr lang="fr-FR"/>
        </a:p>
      </c:txPr>
    </c:legend>
    <c:plotVisOnly val="1"/>
    <c:dispBlanksAs val="gap"/>
  </c:chart>
  <c:spPr>
    <a:solidFill>
      <a:sysClr val="window" lastClr="FFFFFF">
        <a:lumMod val="95000"/>
      </a:sysClr>
    </a:solidFill>
    <a:ln w="19050"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6.1649681833570474E-2"/>
          <c:y val="0.20494100470634158"/>
          <c:w val="0.88272921661466852"/>
          <c:h val="0.66913579008817314"/>
        </c:manualLayout>
      </c:layout>
      <c:barChart>
        <c:barDir val="col"/>
        <c:grouping val="clustered"/>
        <c:ser>
          <c:idx val="1"/>
          <c:order val="0"/>
          <c:tx>
            <c:strRef>
              <c:f>Mines!$P$13</c:f>
              <c:strCache>
                <c:ptCount val="1"/>
                <c:pt idx="0">
                  <c:v>رقم المعاملات الإجمالي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3.4371755883630052E-3"/>
                  <c:y val="-1.380519539670888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4371755883630052E-3"/>
                  <c:y val="-6.591293425379495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3.3129195046969416E-4"/>
                  <c:y val="-7.9236972637774013E-3"/>
                </c:manualLayout>
              </c:layout>
              <c:dLblPos val="outEnd"/>
              <c:showVal val="1"/>
            </c:dLbl>
            <c:spPr>
              <a:solidFill>
                <a:schemeClr val="accent1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sz="1100" b="1" baseline="0">
                    <a:solidFill>
                      <a:schemeClr val="tx1"/>
                    </a:solidFill>
                  </a:defRPr>
                </a:pPr>
                <a:endParaRPr lang="fr-FR"/>
              </a:p>
            </c:txPr>
            <c:dLblPos val="outEnd"/>
            <c:showVal val="1"/>
          </c:dLbls>
          <c:cat>
            <c:numRef>
              <c:f>Mines!$M$6:$O$6</c:f>
              <c:numCache>
                <c:formatCode>General</c:formatCode>
                <c:ptCount val="3"/>
              </c:numCache>
            </c:numRef>
          </c:cat>
          <c:val>
            <c:numRef>
              <c:f>Mines!$M$13:$O$13</c:f>
              <c:numCache>
                <c:formatCode>0</c:formatCode>
                <c:ptCount val="3"/>
                <c:pt idx="0">
                  <c:v>112.64473482</c:v>
                </c:pt>
                <c:pt idx="1">
                  <c:v>79.928428518400011</c:v>
                </c:pt>
                <c:pt idx="2">
                  <c:v>142.54029349999999</c:v>
                </c:pt>
              </c:numCache>
            </c:numRef>
          </c:val>
        </c:ser>
        <c:ser>
          <c:idx val="2"/>
          <c:order val="1"/>
          <c:tx>
            <c:strRef>
              <c:f>Mines!$P$14</c:f>
              <c:strCache>
                <c:ptCount val="1"/>
                <c:pt idx="0">
                  <c:v>رقم معاملات التصدير م.د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1.9463272476655323E-2"/>
                  <c:y val="-1.061359534706722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7268484907033466E-2"/>
                  <c:y val="-1.592039302059997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3.689727950574162E-2"/>
                  <c:y val="-1.4159289404354736E-2"/>
                </c:manualLayout>
              </c:layout>
              <c:dLblPos val="outEnd"/>
              <c:showVal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fr-FR"/>
              </a:p>
            </c:txPr>
            <c:dLblPos val="outEnd"/>
            <c:showVal val="1"/>
          </c:dLbls>
          <c:cat>
            <c:numRef>
              <c:f>Mines!$M$6:$O$6</c:f>
              <c:numCache>
                <c:formatCode>General</c:formatCode>
                <c:ptCount val="3"/>
              </c:numCache>
            </c:numRef>
          </c:cat>
          <c:val>
            <c:numRef>
              <c:f>Mines!$M$14:$O$14</c:f>
              <c:numCache>
                <c:formatCode>0</c:formatCode>
                <c:ptCount val="3"/>
                <c:pt idx="0">
                  <c:v>87.799253500500001</c:v>
                </c:pt>
                <c:pt idx="1">
                  <c:v>66.154659199999998</c:v>
                </c:pt>
                <c:pt idx="2">
                  <c:v>126.8066085</c:v>
                </c:pt>
              </c:numCache>
            </c:numRef>
          </c:val>
        </c:ser>
        <c:dLbls/>
        <c:gapWidth val="451"/>
        <c:overlap val="1"/>
        <c:axId val="93993984"/>
        <c:axId val="93999872"/>
      </c:barChart>
      <c:catAx>
        <c:axId val="93993984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93999872"/>
        <c:crosses val="autoZero"/>
        <c:auto val="1"/>
        <c:lblAlgn val="ctr"/>
        <c:lblOffset val="100"/>
      </c:catAx>
      <c:valAx>
        <c:axId val="93999872"/>
        <c:scaling>
          <c:orientation val="minMax"/>
          <c:max val="200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مليون دينارا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1.1790156878922221E-2"/>
              <c:y val="2.1544762838376212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93993984"/>
        <c:crosses val="autoZero"/>
        <c:crossBetween val="between"/>
      </c:valAx>
      <c:spPr>
        <a:solidFill>
          <a:schemeClr val="tx2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chemeClr val="bg1">
        <a:lumMod val="95000"/>
      </a:schemeClr>
    </a:solidFill>
    <a:ln w="19050"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إنتاج مشتقات الفسفاط إلى موفى </a:t>
            </a:r>
            <a:r>
              <a:rPr lang="ar-TN" sz="1400" b="1" i="0" u="none" strike="noStrike" baseline="0"/>
              <a:t>نوفمبر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4654485959133745"/>
          <c:y val="3.6091484233492627E-3"/>
        </c:manualLayout>
      </c:layout>
    </c:title>
    <c:plotArea>
      <c:layout>
        <c:manualLayout>
          <c:layoutTarget val="inner"/>
          <c:xMode val="edge"/>
          <c:yMode val="edge"/>
          <c:x val="3.1807231329645212E-2"/>
          <c:y val="0.14112674415702564"/>
          <c:w val="0.8725393808594889"/>
          <c:h val="0.67405534574170678"/>
        </c:manualLayout>
      </c:layout>
      <c:barChart>
        <c:barDir val="col"/>
        <c:grouping val="clustered"/>
        <c:ser>
          <c:idx val="0"/>
          <c:order val="0"/>
          <c:tx>
            <c:v>2010</c:v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cat>
            <c:multiLvlStrRef>
              <c:f>[1]جانفي!$AH$31:$AI$35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[1]جانفي!$AG$31:$AG$35</c:f>
              <c:numCache>
                <c:formatCode>General</c:formatCode>
                <c:ptCount val="5"/>
                <c:pt idx="0">
                  <c:v>108.861</c:v>
                </c:pt>
                <c:pt idx="1">
                  <c:v>68.049000000000007</c:v>
                </c:pt>
                <c:pt idx="2">
                  <c:v>130.19999999999999</c:v>
                </c:pt>
                <c:pt idx="3">
                  <c:v>6.04</c:v>
                </c:pt>
                <c:pt idx="4">
                  <c:v>12.52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cat>
            <c:multiLvlStrRef>
              <c:f>[1]جانفي!$AH$31:$AI$35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[1]جانفي!$AF$31:$AF$35</c:f>
              <c:numCache>
                <c:formatCode>General</c:formatCode>
                <c:ptCount val="5"/>
                <c:pt idx="0">
                  <c:v>36.777999999999999</c:v>
                </c:pt>
                <c:pt idx="1">
                  <c:v>17.995000000000001</c:v>
                </c:pt>
                <c:pt idx="2">
                  <c:v>20.170000000000002</c:v>
                </c:pt>
                <c:pt idx="3">
                  <c:v>2.4</c:v>
                </c:pt>
                <c:pt idx="4">
                  <c:v>7.3449999999999998</c:v>
                </c:pt>
              </c:numCache>
            </c:numRef>
          </c:val>
        </c:ser>
        <c:ser>
          <c:idx val="2"/>
          <c:order val="2"/>
          <c:tx>
            <c:v>2014</c:v>
          </c:tx>
          <c:spPr>
            <a:solidFill>
              <a:schemeClr val="tx1">
                <a:lumMod val="65000"/>
                <a:lumOff val="35000"/>
              </a:schemeClr>
            </a:solidFill>
            <a:ln w="9525">
              <a:solidFill>
                <a:sysClr val="windowText" lastClr="000000"/>
              </a:solidFill>
            </a:ln>
          </c:spPr>
          <c:cat>
            <c:multiLvlStrRef>
              <c:f>[1]جانفي!$AH$31:$AI$35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[1]جانفي!$AE$31:$AE$35</c:f>
              <c:numCache>
                <c:formatCode>General</c:formatCode>
                <c:ptCount val="5"/>
                <c:pt idx="0">
                  <c:v>53.551000000000002</c:v>
                </c:pt>
                <c:pt idx="1">
                  <c:v>46.741999999999997</c:v>
                </c:pt>
                <c:pt idx="2">
                  <c:v>51.58</c:v>
                </c:pt>
                <c:pt idx="3">
                  <c:v>5.81</c:v>
                </c:pt>
                <c:pt idx="4">
                  <c:v>11.025</c:v>
                </c:pt>
              </c:numCache>
            </c:numRef>
          </c:val>
        </c:ser>
        <c:dLbls/>
        <c:axId val="95492736"/>
        <c:axId val="95515008"/>
      </c:barChart>
      <c:catAx>
        <c:axId val="95492736"/>
        <c:scaling>
          <c:orientation val="maxMin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95515008"/>
        <c:crosses val="autoZero"/>
        <c:auto val="1"/>
        <c:lblAlgn val="ctr"/>
        <c:lblOffset val="100"/>
      </c:catAx>
      <c:valAx>
        <c:axId val="95515008"/>
        <c:scaling>
          <c:orientation val="minMax"/>
          <c:max val="160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9233518605860951"/>
              <c:y val="4.1159609608360286E-2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95492736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961010949809631"/>
          <c:y val="0.12365322786168055"/>
          <c:w val="0.339403980064586"/>
          <c:h val="0.12723886094837139"/>
        </c:manualLayout>
      </c:layout>
      <c:txPr>
        <a:bodyPr/>
        <a:lstStyle/>
        <a:p>
          <a:pPr>
            <a:defRPr sz="1000" b="1"/>
          </a:pPr>
          <a:endParaRPr lang="fr-FR"/>
        </a:p>
      </c:txPr>
    </c:legend>
    <c:plotVisOnly val="1"/>
    <c:dispBlanksAs val="gap"/>
  </c:chart>
  <c:spPr>
    <a:solidFill>
      <a:srgbClr val="CCECFF"/>
    </a:solidFill>
    <a:ln w="19050">
      <a:solidFill>
        <a:sysClr val="windowText" lastClr="000000"/>
      </a:solidFill>
    </a:ln>
  </c:sp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صادرات مشتقات الفسفاط </a:t>
            </a:r>
            <a:r>
              <a:rPr lang="ar-TN" sz="1400" b="1" i="0" u="none" strike="noStrike" baseline="0"/>
              <a:t>إلى موفى نوفمبر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4071254272438224"/>
          <c:y val="5.3335294379474084E-3"/>
        </c:manualLayout>
      </c:layout>
    </c:title>
    <c:plotArea>
      <c:layout>
        <c:manualLayout>
          <c:layoutTarget val="inner"/>
          <c:xMode val="edge"/>
          <c:yMode val="edge"/>
          <c:x val="2.8310276275313406E-2"/>
          <c:y val="0.17249057112464933"/>
          <c:w val="0.86067381246621688"/>
          <c:h val="0.64120112785956362"/>
        </c:manualLayout>
      </c:layout>
      <c:barChart>
        <c:barDir val="col"/>
        <c:grouping val="clustered"/>
        <c:ser>
          <c:idx val="2"/>
          <c:order val="0"/>
          <c:tx>
            <c:v>2010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multiLvlStrRef>
              <c:f>[1]جانفي!$AH$45:$AI$49</c:f>
              <c:multiLvlStrCache>
                <c:ptCount val="2"/>
                <c:lvl>
                  <c:pt idx="0">
                    <c:v>فسفاط الصوديوم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[1]جانفي!$AG$45:$AG$49</c:f>
              <c:numCache>
                <c:formatCode>General</c:formatCode>
                <c:ptCount val="5"/>
                <c:pt idx="0">
                  <c:v>41.277000000000001</c:v>
                </c:pt>
                <c:pt idx="1">
                  <c:v>69.489999999999995</c:v>
                </c:pt>
                <c:pt idx="2">
                  <c:v>134.14400000000001</c:v>
                </c:pt>
                <c:pt idx="3">
                  <c:v>2.85</c:v>
                </c:pt>
                <c:pt idx="4">
                  <c:v>8.1859999999999999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cat>
            <c:multiLvlStrRef>
              <c:f>[1]جانفي!$AH$45:$AI$49</c:f>
              <c:multiLvlStrCache>
                <c:ptCount val="2"/>
                <c:lvl>
                  <c:pt idx="0">
                    <c:v>فسفاط الصوديوم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[1]جانفي!$AF$45:$AF$49</c:f>
              <c:numCache>
                <c:formatCode>General</c:formatCode>
                <c:ptCount val="5"/>
                <c:pt idx="0">
                  <c:v>30.120999999999999</c:v>
                </c:pt>
                <c:pt idx="1">
                  <c:v>2.7</c:v>
                </c:pt>
                <c:pt idx="2">
                  <c:v>15.191000000000001</c:v>
                </c:pt>
                <c:pt idx="3">
                  <c:v>0</c:v>
                </c:pt>
                <c:pt idx="4">
                  <c:v>6.6779999999999999</c:v>
                </c:pt>
              </c:numCache>
            </c:numRef>
          </c:val>
        </c:ser>
        <c:ser>
          <c:idx val="1"/>
          <c:order val="2"/>
          <c:tx>
            <c:v>2014</c:v>
          </c:tx>
          <c:spPr>
            <a:solidFill>
              <a:schemeClr val="tx1">
                <a:lumMod val="75000"/>
                <a:lumOff val="25000"/>
              </a:schemeClr>
            </a:solidFill>
            <a:ln w="9525">
              <a:solidFill>
                <a:sysClr val="windowText" lastClr="000000"/>
              </a:solidFill>
            </a:ln>
          </c:spPr>
          <c:cat>
            <c:multiLvlStrRef>
              <c:f>[1]جانفي!$AH$45:$AI$49</c:f>
              <c:multiLvlStrCache>
                <c:ptCount val="2"/>
                <c:lvl>
                  <c:pt idx="0">
                    <c:v>فسفاط الصوديوم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[1]جانفي!$AE$45:$AE$49</c:f>
              <c:numCache>
                <c:formatCode>General</c:formatCode>
                <c:ptCount val="5"/>
                <c:pt idx="0">
                  <c:v>15.874000000000001</c:v>
                </c:pt>
                <c:pt idx="1">
                  <c:v>42.53</c:v>
                </c:pt>
                <c:pt idx="2">
                  <c:v>31.603000000000002</c:v>
                </c:pt>
                <c:pt idx="3">
                  <c:v>4.5999999999999996</c:v>
                </c:pt>
                <c:pt idx="4">
                  <c:v>9.9640000000000004</c:v>
                </c:pt>
              </c:numCache>
            </c:numRef>
          </c:val>
        </c:ser>
        <c:dLbls/>
        <c:axId val="95542272"/>
        <c:axId val="95564544"/>
      </c:barChart>
      <c:catAx>
        <c:axId val="95542272"/>
        <c:scaling>
          <c:orientation val="maxMin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95564544"/>
        <c:crosses val="autoZero"/>
        <c:auto val="1"/>
        <c:lblAlgn val="ctr"/>
        <c:lblOffset val="100"/>
      </c:catAx>
      <c:valAx>
        <c:axId val="95564544"/>
        <c:scaling>
          <c:orientation val="minMax"/>
          <c:max val="200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7548845315883228"/>
              <c:y val="4.7034980382144112E-2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95542272"/>
        <c:crosses val="autoZero"/>
        <c:crossBetween val="between"/>
        <c:majorUnit val="2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9446168401085643"/>
          <c:y val="0.16612560500531218"/>
          <c:w val="0.33964117461710158"/>
          <c:h val="0.10843407885340769"/>
        </c:manualLayout>
      </c:layout>
      <c:txPr>
        <a:bodyPr/>
        <a:lstStyle/>
        <a:p>
          <a:pPr>
            <a:defRPr sz="1000" b="1"/>
          </a:pPr>
          <a:endParaRPr lang="fr-FR"/>
        </a:p>
      </c:txPr>
    </c:legend>
    <c:plotVisOnly val="1"/>
    <c:dispBlanksAs val="gap"/>
  </c:chart>
  <c:spPr>
    <a:solidFill>
      <a:srgbClr val="CCECFF"/>
    </a:solidFill>
    <a:ln w="19050">
      <a:solidFill>
        <a:sysClr val="windowText" lastClr="000000"/>
      </a:solidFill>
    </a:ln>
  </c:sp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المبيعات المحلية لمشتقات الفسفاط </a:t>
            </a:r>
            <a:r>
              <a:rPr lang="ar-TN" sz="1400" b="1" i="0" u="none" strike="noStrike" baseline="0"/>
              <a:t>إلى موفى نوفمبر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1078481012658228"/>
          <c:y val="0"/>
        </c:manualLayout>
      </c:layout>
    </c:title>
    <c:plotArea>
      <c:layout>
        <c:manualLayout>
          <c:layoutTarget val="inner"/>
          <c:xMode val="edge"/>
          <c:yMode val="edge"/>
          <c:x val="3.2220073756603212E-2"/>
          <c:y val="0.16559038400723974"/>
          <c:w val="0.87145380245190873"/>
          <c:h val="0.64959183487371186"/>
        </c:manualLayout>
      </c:layout>
      <c:barChart>
        <c:barDir val="col"/>
        <c:grouping val="clustered"/>
        <c:ser>
          <c:idx val="2"/>
          <c:order val="0"/>
          <c:tx>
            <c:v>2010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multiLvlStrRef>
              <c:f>[1]جانفي!$AH$55:$AI$59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[1]جانفي!$AG$55:$AG$59</c:f>
              <c:numCache>
                <c:formatCode>General</c:formatCode>
                <c:ptCount val="5"/>
                <c:pt idx="0">
                  <c:v>8.7799999999999994</c:v>
                </c:pt>
                <c:pt idx="1">
                  <c:v>0.85099999999999998</c:v>
                </c:pt>
                <c:pt idx="2">
                  <c:v>2.29</c:v>
                </c:pt>
                <c:pt idx="3">
                  <c:v>1.899</c:v>
                </c:pt>
                <c:pt idx="4">
                  <c:v>0.49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solidFill>
              <a:srgbClr val="9BBB59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</c:spPr>
          <c:cat>
            <c:multiLvlStrRef>
              <c:f>[1]جانفي!$AH$55:$AI$59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[1]جانفي!$AF$55:$AF$59</c:f>
              <c:numCache>
                <c:formatCode>General</c:formatCode>
                <c:ptCount val="5"/>
                <c:pt idx="0">
                  <c:v>3.496</c:v>
                </c:pt>
                <c:pt idx="1">
                  <c:v>1.4610000000000001</c:v>
                </c:pt>
                <c:pt idx="2">
                  <c:v>0.84499999999999997</c:v>
                </c:pt>
                <c:pt idx="3">
                  <c:v>0.57499999999999996</c:v>
                </c:pt>
                <c:pt idx="4">
                  <c:v>0.28799999999999998</c:v>
                </c:pt>
              </c:numCache>
            </c:numRef>
          </c:val>
        </c:ser>
        <c:ser>
          <c:idx val="1"/>
          <c:order val="2"/>
          <c:tx>
            <c:v>2014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cat>
            <c:multiLvlStrRef>
              <c:f>[1]جانفي!$AH$55:$AI$59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أحادي + ثاني فسفاط الأمونيا 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[1]جانفي!$AE$55:$AE$59</c:f>
              <c:numCache>
                <c:formatCode>General</c:formatCode>
                <c:ptCount val="5"/>
                <c:pt idx="0">
                  <c:v>9.7170000000000005</c:v>
                </c:pt>
                <c:pt idx="1">
                  <c:v>1</c:v>
                </c:pt>
                <c:pt idx="2">
                  <c:v>6.1559999999999997</c:v>
                </c:pt>
                <c:pt idx="3">
                  <c:v>2.1579999999999999</c:v>
                </c:pt>
                <c:pt idx="4">
                  <c:v>0.26174999999999998</c:v>
                </c:pt>
              </c:numCache>
            </c:numRef>
          </c:val>
        </c:ser>
        <c:dLbls/>
        <c:axId val="95587712"/>
        <c:axId val="95601792"/>
      </c:barChart>
      <c:catAx>
        <c:axId val="95587712"/>
        <c:scaling>
          <c:orientation val="maxMin"/>
        </c:scaling>
        <c:axPos val="b"/>
        <c:majorGridlines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95601792"/>
        <c:crosses val="autoZero"/>
        <c:auto val="1"/>
        <c:lblAlgn val="ctr"/>
        <c:lblOffset val="100"/>
      </c:catAx>
      <c:valAx>
        <c:axId val="95601792"/>
        <c:scaling>
          <c:orientation val="minMax"/>
          <c:max val="12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9240266841644456"/>
              <c:y val="4.3709224017487433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95587712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9898694308781476"/>
          <c:y val="0.16925042462707449"/>
          <c:w val="0.34179075716801222"/>
          <c:h val="0.11958573483401029"/>
        </c:manualLayout>
      </c:layout>
      <c:txPr>
        <a:bodyPr/>
        <a:lstStyle/>
        <a:p>
          <a:pPr>
            <a:defRPr sz="1000" b="1"/>
          </a:pPr>
          <a:endParaRPr lang="fr-FR"/>
        </a:p>
      </c:txPr>
    </c:legend>
    <c:plotVisOnly val="1"/>
    <c:dispBlanksAs val="gap"/>
  </c:chart>
  <c:spPr>
    <a:solidFill>
      <a:srgbClr val="CCECFF"/>
    </a:solidFill>
    <a:ln w="19050">
      <a:solidFill>
        <a:schemeClr val="tx1"/>
      </a:solidFill>
    </a:ln>
  </c:sp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شراءات المواد الأوّلية </a:t>
            </a:r>
            <a:r>
              <a:rPr lang="ar-TN" sz="1400" b="1" i="0" u="none" strike="noStrike" baseline="0"/>
              <a:t>إلى موفى نوفمبر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3847466979942291"/>
          <c:y val="4.6376536064056013E-3"/>
        </c:manualLayout>
      </c:layout>
    </c:title>
    <c:plotArea>
      <c:layout>
        <c:manualLayout>
          <c:layoutTarget val="inner"/>
          <c:xMode val="edge"/>
          <c:yMode val="edge"/>
          <c:x val="3.1864934128398602E-2"/>
          <c:y val="0.24096671916010859"/>
          <c:w val="0.86457382934235927"/>
          <c:h val="0.55969785147139095"/>
        </c:manualLayout>
      </c:layout>
      <c:barChart>
        <c:barDir val="col"/>
        <c:grouping val="clustered"/>
        <c:ser>
          <c:idx val="2"/>
          <c:order val="0"/>
          <c:tx>
            <c:v>2010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multiLvlStrRef>
              <c:f>[1]جانفي!$AH$63:$AI$64</c:f>
              <c:multiLvlStrCache>
                <c:ptCount val="2"/>
                <c:lvl>
                  <c:pt idx="0">
                    <c:v>الأمونيا</c:v>
                  </c:pt>
                </c:lvl>
                <c:lvl>
                  <c:pt idx="0">
                    <c:v>الكبريت</c:v>
                  </c:pt>
                </c:lvl>
              </c:multiLvlStrCache>
            </c:multiLvlStrRef>
          </c:cat>
          <c:val>
            <c:numRef>
              <c:f>[1]جانفي!$AG$63:$AG$64</c:f>
              <c:numCache>
                <c:formatCode>General</c:formatCode>
                <c:ptCount val="2"/>
                <c:pt idx="0">
                  <c:v>3.4389699599999997</c:v>
                </c:pt>
                <c:pt idx="1">
                  <c:v>16.102641739999999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cat>
            <c:multiLvlStrRef>
              <c:f>[1]جانفي!$AH$63:$AI$64</c:f>
              <c:multiLvlStrCache>
                <c:ptCount val="2"/>
                <c:lvl>
                  <c:pt idx="0">
                    <c:v>الأمونيا</c:v>
                  </c:pt>
                </c:lvl>
                <c:lvl>
                  <c:pt idx="0">
                    <c:v>الكبريت</c:v>
                  </c:pt>
                </c:lvl>
              </c:multiLvlStrCache>
            </c:multiLvlStrRef>
          </c:cat>
          <c:val>
            <c:numRef>
              <c:f>[1]جانفي!$AF$63:$AF$64</c:f>
              <c:numCache>
                <c:formatCode>General</c:formatCode>
                <c:ptCount val="2"/>
                <c:pt idx="0">
                  <c:v>15.274441210000001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v>2014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cat>
            <c:multiLvlStrRef>
              <c:f>[1]جانفي!$AH$63:$AI$64</c:f>
              <c:multiLvlStrCache>
                <c:ptCount val="2"/>
                <c:lvl>
                  <c:pt idx="0">
                    <c:v>الأمونيا</c:v>
                  </c:pt>
                </c:lvl>
                <c:lvl>
                  <c:pt idx="0">
                    <c:v>الكبريت</c:v>
                  </c:pt>
                </c:lvl>
              </c:multiLvlStrCache>
            </c:multiLvlStrRef>
          </c:cat>
          <c:val>
            <c:numRef>
              <c:f>[1]جانفي!$AE$63:$AE$64</c:f>
              <c:numCache>
                <c:formatCode>General</c:formatCode>
                <c:ptCount val="2"/>
                <c:pt idx="0">
                  <c:v>0</c:v>
                </c:pt>
                <c:pt idx="1">
                  <c:v>10.4281832021</c:v>
                </c:pt>
              </c:numCache>
            </c:numRef>
          </c:val>
        </c:ser>
        <c:dLbls/>
        <c:gapWidth val="500"/>
        <c:axId val="95969280"/>
        <c:axId val="95970816"/>
      </c:barChart>
      <c:catAx>
        <c:axId val="95969280"/>
        <c:scaling>
          <c:orientation val="maxMin"/>
        </c:scaling>
        <c:axPos val="b"/>
        <c:majorGridlines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95970816"/>
        <c:crosses val="autoZero"/>
        <c:auto val="1"/>
        <c:lblAlgn val="ctr"/>
        <c:lblOffset val="100"/>
      </c:catAx>
      <c:valAx>
        <c:axId val="95970816"/>
        <c:scaling>
          <c:orientation val="minMax"/>
          <c:max val="25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مليون دولاراا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4765742755034645"/>
              <c:y val="5.8296017506859713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95969280"/>
        <c:crosses val="autoZero"/>
        <c:crossBetween val="between"/>
        <c:maj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932522433096786"/>
          <c:y val="0.1978106219272239"/>
          <c:w val="0.34396790636826174"/>
          <c:h val="0.18153038104774458"/>
        </c:manualLayout>
      </c:layout>
      <c:txPr>
        <a:bodyPr/>
        <a:lstStyle/>
        <a:p>
          <a:pPr>
            <a:defRPr sz="1000" b="1"/>
          </a:pPr>
          <a:endParaRPr lang="fr-FR"/>
        </a:p>
      </c:txPr>
    </c:legend>
    <c:plotVisOnly val="1"/>
    <c:dispBlanksAs val="gap"/>
  </c:chart>
  <c:spPr>
    <a:solidFill>
      <a:srgbClr val="CCECFF"/>
    </a:solidFill>
    <a:ln w="19050">
      <a:solidFill>
        <a:sysClr val="windowText" lastClr="000000"/>
      </a:solidFill>
    </a:ln>
  </c:sp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رقمي</a:t>
            </a:r>
            <a:r>
              <a:rPr lang="ar-TN" sz="1400" baseline="0">
                <a:cs typeface="Traditional Arabic" pitchFamily="2" charset="-78"/>
              </a:rPr>
              <a:t> المعاملات إلى موفى جانفي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22128278397237144"/>
          <c:y val="9.204911839594862E-3"/>
        </c:manualLayout>
      </c:layout>
    </c:title>
    <c:plotArea>
      <c:layout>
        <c:manualLayout>
          <c:layoutTarget val="inner"/>
          <c:xMode val="edge"/>
          <c:yMode val="edge"/>
          <c:x val="3.2570499027121481E-2"/>
          <c:y val="0.14646502748425846"/>
          <c:w val="0.86517094903130776"/>
          <c:h val="0.7238316909542547"/>
        </c:manualLayout>
      </c:layout>
      <c:barChart>
        <c:barDir val="col"/>
        <c:grouping val="clustered"/>
        <c:ser>
          <c:idx val="1"/>
          <c:order val="0"/>
          <c:tx>
            <c:v>الإجمالي</c:v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cat>
            <c:numRef>
              <c:f>Mines!$AD$6:$AF$6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2010</c:v>
                </c:pt>
              </c:numCache>
            </c:numRef>
          </c:cat>
          <c:val>
            <c:numRef>
              <c:f>[1]جانفي!$AE$22:$AG$22</c:f>
              <c:numCache>
                <c:formatCode>General</c:formatCode>
                <c:ptCount val="3"/>
                <c:pt idx="0">
                  <c:v>70.030919999999995</c:v>
                </c:pt>
                <c:pt idx="1">
                  <c:v>51.341488000000005</c:v>
                </c:pt>
                <c:pt idx="2">
                  <c:v>107.53700000000001</c:v>
                </c:pt>
              </c:numCache>
            </c:numRef>
          </c:val>
        </c:ser>
        <c:ser>
          <c:idx val="2"/>
          <c:order val="1"/>
          <c:tx>
            <c:v>التصدير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Mines!$AD$6:$AF$6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2010</c:v>
                </c:pt>
              </c:numCache>
            </c:numRef>
          </c:cat>
          <c:val>
            <c:numRef>
              <c:f>[1]جانفي!$AE$23:$AG$23</c:f>
              <c:numCache>
                <c:formatCode>General</c:formatCode>
                <c:ptCount val="3"/>
                <c:pt idx="0">
                  <c:v>54.584553</c:v>
                </c:pt>
                <c:pt idx="1">
                  <c:v>42.494</c:v>
                </c:pt>
                <c:pt idx="2">
                  <c:v>95.667000000000002</c:v>
                </c:pt>
              </c:numCache>
            </c:numRef>
          </c:val>
        </c:ser>
        <c:dLbls/>
        <c:gapWidth val="451"/>
        <c:overlap val="1"/>
        <c:axId val="96033408"/>
        <c:axId val="96039296"/>
      </c:barChart>
      <c:catAx>
        <c:axId val="96033408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96039296"/>
        <c:crosses val="autoZero"/>
        <c:auto val="1"/>
        <c:lblAlgn val="ctr"/>
        <c:lblOffset val="100"/>
      </c:catAx>
      <c:valAx>
        <c:axId val="96039296"/>
        <c:scaling>
          <c:orientation val="minMax"/>
          <c:max val="140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مليون دولارا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1.1790225892170703E-2"/>
              <c:y val="4.6956811937507434E-2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96033408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5258453953806468"/>
          <c:y val="0.15797759189419544"/>
          <c:w val="0.34588413092116188"/>
          <c:h val="0.10894592412996518"/>
        </c:manualLayout>
      </c:layout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</c:chart>
  <c:spPr>
    <a:solidFill>
      <a:srgbClr val="CCECFF"/>
    </a:solidFill>
    <a:ln w="19050">
      <a:solidFill>
        <a:schemeClr val="tx1"/>
      </a:solidFill>
    </a:ln>
  </c:sp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42333</xdr:colOff>
      <xdr:row>16</xdr:row>
      <xdr:rowOff>416719</xdr:rowOff>
    </xdr:from>
    <xdr:to>
      <xdr:col>9</xdr:col>
      <xdr:colOff>21166</xdr:colOff>
      <xdr:row>26</xdr:row>
      <xdr:rowOff>0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38101</xdr:colOff>
      <xdr:row>30</xdr:row>
      <xdr:rowOff>209550</xdr:rowOff>
    </xdr:from>
    <xdr:to>
      <xdr:col>9</xdr:col>
      <xdr:colOff>542924</xdr:colOff>
      <xdr:row>39</xdr:row>
      <xdr:rowOff>104775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273844</xdr:rowOff>
    </xdr:from>
    <xdr:to>
      <xdr:col>8</xdr:col>
      <xdr:colOff>247650</xdr:colOff>
      <xdr:row>49</xdr:row>
      <xdr:rowOff>190500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83344</xdr:colOff>
      <xdr:row>3</xdr:row>
      <xdr:rowOff>388142</xdr:rowOff>
    </xdr:from>
    <xdr:to>
      <xdr:col>9</xdr:col>
      <xdr:colOff>59531</xdr:colOff>
      <xdr:row>15</xdr:row>
      <xdr:rowOff>142874</xdr:rowOff>
    </xdr:to>
    <xdr:graphicFrame macro="">
      <xdr:nvGraphicFramePr>
        <xdr:cNvPr id="34" name="Graphique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42333</xdr:colOff>
      <xdr:row>16</xdr:row>
      <xdr:rowOff>188119</xdr:rowOff>
    </xdr:from>
    <xdr:to>
      <xdr:col>23</xdr:col>
      <xdr:colOff>21166</xdr:colOff>
      <xdr:row>26</xdr:row>
      <xdr:rowOff>0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47626</xdr:colOff>
      <xdr:row>31</xdr:row>
      <xdr:rowOff>1</xdr:rowOff>
    </xdr:from>
    <xdr:to>
      <xdr:col>23</xdr:col>
      <xdr:colOff>23813</xdr:colOff>
      <xdr:row>40</xdr:row>
      <xdr:rowOff>0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71437</xdr:colOff>
      <xdr:row>40</xdr:row>
      <xdr:rowOff>188119</xdr:rowOff>
    </xdr:from>
    <xdr:to>
      <xdr:col>23</xdr:col>
      <xdr:colOff>23812</xdr:colOff>
      <xdr:row>50</xdr:row>
      <xdr:rowOff>0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83344</xdr:colOff>
      <xdr:row>51</xdr:row>
      <xdr:rowOff>1</xdr:rowOff>
    </xdr:from>
    <xdr:to>
      <xdr:col>23</xdr:col>
      <xdr:colOff>11905</xdr:colOff>
      <xdr:row>56</xdr:row>
      <xdr:rowOff>0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35719</xdr:colOff>
      <xdr:row>3</xdr:row>
      <xdr:rowOff>292894</xdr:rowOff>
    </xdr:from>
    <xdr:to>
      <xdr:col>23</xdr:col>
      <xdr:colOff>11906</xdr:colOff>
      <xdr:row>15</xdr:row>
      <xdr:rowOff>2381</xdr:rowOff>
    </xdr:to>
    <xdr:graphicFrame macro="">
      <xdr:nvGraphicFramePr>
        <xdr:cNvPr id="38" name="Graphique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95249</xdr:rowOff>
    </xdr:from>
    <xdr:to>
      <xdr:col>6</xdr:col>
      <xdr:colOff>885825</xdr:colOff>
      <xdr:row>26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15</xdr:row>
      <xdr:rowOff>85724</xdr:rowOff>
    </xdr:from>
    <xdr:to>
      <xdr:col>6</xdr:col>
      <xdr:colOff>819150</xdr:colOff>
      <xdr:row>28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161926</xdr:colOff>
      <xdr:row>15</xdr:row>
      <xdr:rowOff>123825</xdr:rowOff>
    </xdr:from>
    <xdr:to>
      <xdr:col>5</xdr:col>
      <xdr:colOff>828675</xdr:colOff>
      <xdr:row>16</xdr:row>
      <xdr:rowOff>161925</xdr:rowOff>
    </xdr:to>
    <xdr:sp macro="" textlink="">
      <xdr:nvSpPr>
        <xdr:cNvPr id="3" name="ZoneTexte 2"/>
        <xdr:cNvSpPr txBox="1"/>
      </xdr:nvSpPr>
      <xdr:spPr>
        <a:xfrm>
          <a:off x="409576" y="9363075"/>
          <a:ext cx="6972299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/>
            <a:t>Production</a:t>
          </a:r>
          <a:r>
            <a:rPr lang="fr-FR" sz="1100" baseline="0"/>
            <a:t> dérivés de </a:t>
          </a:r>
          <a:r>
            <a:rPr lang="fr-FR" sz="1100" b="0" baseline="0"/>
            <a:t>phosphates</a:t>
          </a:r>
          <a:r>
            <a:rPr lang="fr-FR" sz="1100" baseline="0"/>
            <a:t> (mille tonnes)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16</xdr:row>
      <xdr:rowOff>47625</xdr:rowOff>
    </xdr:from>
    <xdr:to>
      <xdr:col>7</xdr:col>
      <xdr:colOff>333374</xdr:colOff>
      <xdr:row>29</xdr:row>
      <xdr:rowOff>66676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0.08379</cdr:y>
    </cdr:to>
    <cdr:sp macro="" textlink="">
      <cdr:nvSpPr>
        <cdr:cNvPr id="2" name="ZoneTexte 5"/>
        <cdr:cNvSpPr txBox="1"/>
      </cdr:nvSpPr>
      <cdr:spPr>
        <a:xfrm xmlns:a="http://schemas.openxmlformats.org/drawingml/2006/main">
          <a:off x="0" y="0"/>
          <a:ext cx="6912573" cy="2090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 baseline="0"/>
            <a:t>Exportations (mille tonnes)</a:t>
          </a:r>
          <a:endParaRPr lang="fr-FR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16</xdr:row>
      <xdr:rowOff>28575</xdr:rowOff>
    </xdr:from>
    <xdr:to>
      <xdr:col>8</xdr:col>
      <xdr:colOff>9525</xdr:colOff>
      <xdr:row>28</xdr:row>
      <xdr:rowOff>152400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0.12121</cdr:y>
    </cdr:to>
    <cdr:sp macro="" textlink="">
      <cdr:nvSpPr>
        <cdr:cNvPr id="2" name="ZoneTexte 5"/>
        <cdr:cNvSpPr txBox="1"/>
      </cdr:nvSpPr>
      <cdr:spPr>
        <a:xfrm xmlns:a="http://schemas.openxmlformats.org/drawingml/2006/main">
          <a:off x="0" y="0"/>
          <a:ext cx="5143500" cy="2920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 baseline="0"/>
            <a:t>Ventes locales (mille tonnes)</a:t>
          </a:r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ila%20fadhlaoui/Desktop/CONJ-JANVIER2014/Tab%20janvier%202014%20DG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j-J-2014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انفي"/>
    </sheetNames>
    <sheetDataSet>
      <sheetData sheetId="0">
        <row r="15">
          <cell r="AE15" t="str">
            <v>2014 وقتي</v>
          </cell>
        </row>
        <row r="22">
          <cell r="AE22">
            <v>70.030919999999995</v>
          </cell>
          <cell r="AF22">
            <v>51.341488000000005</v>
          </cell>
          <cell r="AG22">
            <v>107.53700000000001</v>
          </cell>
        </row>
        <row r="23">
          <cell r="AE23">
            <v>54.584553</v>
          </cell>
          <cell r="AF23">
            <v>42.494</v>
          </cell>
          <cell r="AG23">
            <v>95.667000000000002</v>
          </cell>
        </row>
        <row r="31">
          <cell r="AE31">
            <v>53.551000000000002</v>
          </cell>
          <cell r="AF31">
            <v>36.777999999999999</v>
          </cell>
          <cell r="AG31">
            <v>108.861</v>
          </cell>
          <cell r="AH31" t="str">
            <v>الحامض الفسفوري 54%</v>
          </cell>
        </row>
        <row r="32">
          <cell r="AE32">
            <v>46.741999999999997</v>
          </cell>
          <cell r="AF32">
            <v>17.995000000000001</v>
          </cell>
          <cell r="AG32">
            <v>68.049000000000007</v>
          </cell>
          <cell r="AH32" t="str">
            <v>ثلاثي الفسفاط الرفيع</v>
          </cell>
        </row>
        <row r="33">
          <cell r="AE33">
            <v>51.58</v>
          </cell>
          <cell r="AF33">
            <v>20.170000000000002</v>
          </cell>
          <cell r="AG33">
            <v>130.19999999999999</v>
          </cell>
          <cell r="AH33" t="str">
            <v xml:space="preserve">أحادي + ثاني فسفاط الأمونيا </v>
          </cell>
        </row>
        <row r="34">
          <cell r="AE34">
            <v>5.81</v>
          </cell>
          <cell r="AF34">
            <v>2.4</v>
          </cell>
          <cell r="AG34">
            <v>6.04</v>
          </cell>
          <cell r="AH34" t="str">
            <v>ثاني فسفاط الكلس</v>
          </cell>
        </row>
        <row r="35">
          <cell r="AE35">
            <v>11.025</v>
          </cell>
          <cell r="AF35">
            <v>7.3449999999999998</v>
          </cell>
          <cell r="AG35">
            <v>12.52</v>
          </cell>
          <cell r="AH35" t="str">
            <v xml:space="preserve">فسفاط الصوديوم </v>
          </cell>
        </row>
        <row r="45">
          <cell r="AE45">
            <v>15.874000000000001</v>
          </cell>
          <cell r="AF45">
            <v>30.120999999999999</v>
          </cell>
          <cell r="AG45">
            <v>41.277000000000001</v>
          </cell>
          <cell r="AH45" t="str">
            <v>الحامض الفسفوري 54%</v>
          </cell>
        </row>
        <row r="46">
          <cell r="AE46">
            <v>42.53</v>
          </cell>
          <cell r="AF46">
            <v>2.7</v>
          </cell>
          <cell r="AG46">
            <v>69.489999999999995</v>
          </cell>
          <cell r="AH46" t="str">
            <v>ثلاثي الفسفاط الرفيع</v>
          </cell>
        </row>
        <row r="47">
          <cell r="AE47">
            <v>31.603000000000002</v>
          </cell>
          <cell r="AF47">
            <v>15.191000000000001</v>
          </cell>
          <cell r="AG47">
            <v>134.14400000000001</v>
          </cell>
          <cell r="AH47" t="str">
            <v xml:space="preserve">أحادي + ثاني فسفاط الأمونيا </v>
          </cell>
        </row>
        <row r="48">
          <cell r="AE48">
            <v>4.5999999999999996</v>
          </cell>
          <cell r="AF48">
            <v>0</v>
          </cell>
          <cell r="AG48">
            <v>2.85</v>
          </cell>
          <cell r="AH48" t="str">
            <v>ثاني فسفاط الكلس</v>
          </cell>
        </row>
        <row r="49">
          <cell r="AE49">
            <v>9.9640000000000004</v>
          </cell>
          <cell r="AF49">
            <v>6.6779999999999999</v>
          </cell>
          <cell r="AG49">
            <v>8.1859999999999999</v>
          </cell>
          <cell r="AH49" t="str">
            <v>فسفاط الصوديوم</v>
          </cell>
        </row>
        <row r="55">
          <cell r="AE55">
            <v>9.7170000000000005</v>
          </cell>
          <cell r="AF55">
            <v>3.496</v>
          </cell>
          <cell r="AG55">
            <v>8.7799999999999994</v>
          </cell>
          <cell r="AH55" t="str">
            <v>الحامض الفسفوري 54%</v>
          </cell>
        </row>
        <row r="56">
          <cell r="AE56">
            <v>1</v>
          </cell>
          <cell r="AF56">
            <v>1.4610000000000001</v>
          </cell>
          <cell r="AG56">
            <v>0.85099999999999998</v>
          </cell>
          <cell r="AH56" t="str">
            <v>ثلاثي الفسفاط الرفيع</v>
          </cell>
        </row>
        <row r="57">
          <cell r="AE57">
            <v>6.1559999999999997</v>
          </cell>
          <cell r="AF57">
            <v>0.84499999999999997</v>
          </cell>
          <cell r="AG57">
            <v>2.29</v>
          </cell>
          <cell r="AH57" t="str">
            <v xml:space="preserve">أحادي + ثاني فسفاط الأمونيا </v>
          </cell>
        </row>
        <row r="58">
          <cell r="AE58">
            <v>2.1579999999999999</v>
          </cell>
          <cell r="AF58">
            <v>0.57499999999999996</v>
          </cell>
          <cell r="AG58">
            <v>1.899</v>
          </cell>
          <cell r="AH58" t="str">
            <v>ثاني فسفاط الكلس</v>
          </cell>
        </row>
        <row r="59">
          <cell r="AE59">
            <v>0.26174999999999998</v>
          </cell>
          <cell r="AF59">
            <v>0.28799999999999998</v>
          </cell>
          <cell r="AG59">
            <v>0.49</v>
          </cell>
          <cell r="AH59" t="str">
            <v xml:space="preserve">فسفاط الصوديوم </v>
          </cell>
        </row>
        <row r="63">
          <cell r="AE63">
            <v>0</v>
          </cell>
          <cell r="AF63">
            <v>15.274441210000001</v>
          </cell>
          <cell r="AG63">
            <v>3.4389699599999997</v>
          </cell>
          <cell r="AH63" t="str">
            <v>الكبريت</v>
          </cell>
        </row>
        <row r="64">
          <cell r="AE64">
            <v>10.4281832021</v>
          </cell>
          <cell r="AF64">
            <v>0</v>
          </cell>
          <cell r="AG64">
            <v>16.102641739999999</v>
          </cell>
          <cell r="AH64" t="str">
            <v>الأمونيا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gie"/>
      <sheetName val="Mines"/>
      <sheetName val="ZDR"/>
      <sheetName val="investissements (APII)"/>
      <sheetName val="balance commerciale"/>
      <sheetName val="EX+Impt"/>
      <sheetName val="graph E+I"/>
      <sheetName val="série annuelles"/>
      <sheetName val="IPI"/>
      <sheetName val="qualité"/>
      <sheetName val="pmn"/>
      <sheetName val="IDE"/>
      <sheetName val="pépinières"/>
      <sheetName val="centre affaire"/>
      <sheetName val="essaimage"/>
      <sheetName val="dev-reg -nouv promo"/>
      <sheetName val="Feuil1"/>
      <sheetName val="Feuil2"/>
    </sheetNames>
    <sheetDataSet>
      <sheetData sheetId="0"/>
      <sheetData sheetId="1">
        <row r="82">
          <cell r="D82">
            <v>2010</v>
          </cell>
        </row>
        <row r="85">
          <cell r="C85" t="str">
            <v>Acide Phosphorique 54%</v>
          </cell>
        </row>
        <row r="86">
          <cell r="C86" t="str">
            <v>DAP</v>
          </cell>
        </row>
        <row r="87">
          <cell r="C87" t="str">
            <v>DCP</v>
          </cell>
        </row>
        <row r="88">
          <cell r="C88" t="str">
            <v>TSP</v>
          </cell>
        </row>
        <row r="89">
          <cell r="C89" t="str">
            <v>STPP</v>
          </cell>
        </row>
        <row r="119">
          <cell r="N119">
            <v>1.5568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AL58"/>
  <sheetViews>
    <sheetView topLeftCell="I26" workbookViewId="0">
      <selection activeCell="P44" sqref="K44:Q53"/>
    </sheetView>
  </sheetViews>
  <sheetFormatPr baseColWidth="10" defaultRowHeight="14.4"/>
  <cols>
    <col min="1" max="1" width="3.6640625" customWidth="1"/>
    <col min="2" max="2" width="3.33203125" customWidth="1"/>
    <col min="3" max="9" width="8.5546875" customWidth="1"/>
    <col min="10" max="10" width="7.5546875" customWidth="1"/>
    <col min="11" max="15" width="12.5546875" customWidth="1"/>
    <col min="17" max="17" width="24.33203125" customWidth="1"/>
    <col min="18" max="20" width="16.44140625" customWidth="1"/>
    <col min="21" max="21" width="15.6640625" customWidth="1"/>
    <col min="24" max="24" width="18.33203125" customWidth="1"/>
    <col min="27" max="27" width="20" customWidth="1"/>
    <col min="28" max="30" width="18.33203125" customWidth="1"/>
    <col min="31" max="31" width="14.44140625" customWidth="1"/>
    <col min="34" max="34" width="20.88671875" customWidth="1"/>
  </cols>
  <sheetData>
    <row r="1" spans="3:38" ht="44.4">
      <c r="C1" s="366" t="s">
        <v>16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  <c r="R1" s="15"/>
      <c r="S1" s="416" t="s">
        <v>16</v>
      </c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8"/>
    </row>
    <row r="2" spans="3:38" ht="33"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S2" s="419" t="s">
        <v>42</v>
      </c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</row>
    <row r="3" spans="3:38" ht="52.5" customHeight="1"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S3" s="420" t="s">
        <v>43</v>
      </c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</row>
    <row r="4" spans="3:38" ht="20.25" customHeight="1" thickBot="1">
      <c r="C4" s="18"/>
      <c r="D4" s="18"/>
      <c r="E4" s="18"/>
      <c r="F4" s="18"/>
      <c r="G4" s="18"/>
      <c r="H4" s="18"/>
      <c r="I4" s="18"/>
      <c r="J4" s="19"/>
      <c r="K4" s="20"/>
      <c r="L4" s="20"/>
      <c r="M4" s="364"/>
      <c r="N4" s="364"/>
      <c r="O4" s="364"/>
      <c r="P4" s="364"/>
      <c r="Q4" s="364"/>
      <c r="S4" s="18"/>
      <c r="T4" s="18"/>
      <c r="U4" s="18"/>
      <c r="V4" s="18"/>
      <c r="W4" s="18"/>
      <c r="X4" s="19"/>
      <c r="Y4" s="19"/>
      <c r="Z4" s="404" t="s">
        <v>44</v>
      </c>
      <c r="AA4" s="404"/>
      <c r="AB4" s="20"/>
      <c r="AC4" s="20"/>
      <c r="AD4" s="405" t="s">
        <v>45</v>
      </c>
      <c r="AE4" s="405"/>
      <c r="AF4" s="405"/>
      <c r="AG4" s="405"/>
      <c r="AH4" s="405"/>
    </row>
    <row r="5" spans="3:38" ht="19.5" customHeight="1">
      <c r="C5" s="18"/>
      <c r="D5" s="18"/>
      <c r="E5" s="18"/>
      <c r="F5" s="18"/>
      <c r="G5" s="18"/>
      <c r="H5" s="18"/>
      <c r="I5" s="18"/>
      <c r="J5" s="19"/>
      <c r="K5" s="360" t="s">
        <v>26</v>
      </c>
      <c r="L5" s="361"/>
      <c r="M5" s="345" t="s">
        <v>77</v>
      </c>
      <c r="N5" s="347" t="s">
        <v>76</v>
      </c>
      <c r="O5" s="347" t="s">
        <v>75</v>
      </c>
      <c r="P5" s="377" t="s">
        <v>17</v>
      </c>
      <c r="Q5" s="378"/>
      <c r="S5" s="18"/>
      <c r="T5" s="18"/>
      <c r="U5" s="18"/>
      <c r="V5" s="18"/>
      <c r="W5" s="18"/>
      <c r="X5" s="19"/>
      <c r="Y5" s="406" t="s">
        <v>46</v>
      </c>
      <c r="Z5" s="407"/>
      <c r="AA5" s="408"/>
      <c r="AB5" s="409" t="s">
        <v>47</v>
      </c>
      <c r="AC5" s="410"/>
      <c r="AD5" s="411" t="s">
        <v>48</v>
      </c>
      <c r="AE5" s="407"/>
      <c r="AF5" s="408"/>
      <c r="AG5" s="412" t="s">
        <v>49</v>
      </c>
      <c r="AH5" s="413"/>
    </row>
    <row r="6" spans="3:38" ht="20.25" customHeight="1" thickBot="1">
      <c r="C6" s="18"/>
      <c r="D6" s="18"/>
      <c r="E6" s="18"/>
      <c r="F6" s="18"/>
      <c r="G6" s="18"/>
      <c r="H6" s="18"/>
      <c r="I6" s="18"/>
      <c r="J6" s="19"/>
      <c r="K6" s="21" t="s">
        <v>70</v>
      </c>
      <c r="L6" s="22" t="s">
        <v>71</v>
      </c>
      <c r="M6" s="346"/>
      <c r="N6" s="348"/>
      <c r="O6" s="348"/>
      <c r="P6" s="379"/>
      <c r="Q6" s="380"/>
      <c r="S6" s="18"/>
      <c r="T6" s="18"/>
      <c r="U6" s="18"/>
      <c r="V6" s="18"/>
      <c r="W6" s="18"/>
      <c r="X6" s="19"/>
      <c r="Y6" s="146" t="s">
        <v>50</v>
      </c>
      <c r="Z6" s="147" t="s">
        <v>51</v>
      </c>
      <c r="AA6" s="148" t="s">
        <v>52</v>
      </c>
      <c r="AB6" s="149" t="s">
        <v>53</v>
      </c>
      <c r="AC6" s="150" t="s">
        <v>54</v>
      </c>
      <c r="AD6" s="151">
        <v>2014</v>
      </c>
      <c r="AE6" s="147">
        <v>2013</v>
      </c>
      <c r="AF6" s="152">
        <v>2010</v>
      </c>
      <c r="AG6" s="414"/>
      <c r="AH6" s="415"/>
    </row>
    <row r="7" spans="3:38" ht="18">
      <c r="C7" s="18"/>
      <c r="D7" s="18"/>
      <c r="E7" s="18"/>
      <c r="F7" s="18"/>
      <c r="G7" s="18"/>
      <c r="H7" s="18"/>
      <c r="I7" s="18"/>
      <c r="J7" s="19"/>
      <c r="K7" s="80">
        <v>-0.51753141486219456</v>
      </c>
      <c r="L7" s="107">
        <v>-0.39769331130290453</v>
      </c>
      <c r="M7" s="59">
        <v>35.369633025500001</v>
      </c>
      <c r="N7" s="59">
        <v>73.309712000000005</v>
      </c>
      <c r="O7" s="60">
        <v>58.723626499999995</v>
      </c>
      <c r="P7" s="365" t="s">
        <v>18</v>
      </c>
      <c r="Q7" s="365"/>
      <c r="S7" s="18"/>
      <c r="T7" s="18"/>
      <c r="U7" s="18"/>
      <c r="V7" s="18"/>
      <c r="W7" s="18"/>
      <c r="X7" s="19"/>
      <c r="Y7" s="153">
        <v>433.8</v>
      </c>
      <c r="Z7" s="154">
        <f t="shared" ref="Z7" si="0">SUM(Z8:Z9)</f>
        <v>292.24299999999999</v>
      </c>
      <c r="AA7" s="155">
        <v>549.36599999999999</v>
      </c>
      <c r="AB7" s="156">
        <f>(AD7-AE7)*100/AE7</f>
        <v>-53.303879804629432</v>
      </c>
      <c r="AC7" s="157">
        <f>(AD7-AF7)*100/AF7</f>
        <v>-50.366334108299668</v>
      </c>
      <c r="AD7" s="158">
        <v>21.989203</v>
      </c>
      <c r="AE7" s="159">
        <f>SUM(AE8:AE9)</f>
        <v>47.09</v>
      </c>
      <c r="AF7" s="159">
        <v>44.302999999999997</v>
      </c>
      <c r="AG7" s="427" t="s">
        <v>18</v>
      </c>
      <c r="AH7" s="428"/>
    </row>
    <row r="8" spans="3:38" ht="18">
      <c r="C8" s="18"/>
      <c r="D8" s="18"/>
      <c r="E8" s="18"/>
      <c r="F8" s="18"/>
      <c r="G8" s="18"/>
      <c r="H8" s="18"/>
      <c r="I8" s="18"/>
      <c r="J8" s="19"/>
      <c r="K8" s="286">
        <v>-1</v>
      </c>
      <c r="L8" s="81">
        <v>-1</v>
      </c>
      <c r="M8" s="63">
        <v>0</v>
      </c>
      <c r="N8" s="63">
        <v>0.67720800000000003</v>
      </c>
      <c r="O8" s="64">
        <v>1.0458194999999999</v>
      </c>
      <c r="P8" s="387" t="s">
        <v>19</v>
      </c>
      <c r="Q8" s="387"/>
      <c r="S8" s="18"/>
      <c r="T8" s="18"/>
      <c r="U8" s="18"/>
      <c r="V8" s="18"/>
      <c r="W8" s="18"/>
      <c r="X8" s="19"/>
      <c r="Y8" s="160">
        <v>9</v>
      </c>
      <c r="Z8" s="161">
        <v>3.4</v>
      </c>
      <c r="AA8" s="162">
        <v>12.805999999999999</v>
      </c>
      <c r="AB8" s="163">
        <f t="shared" ref="AB8:AB15" si="1">(AD8-AE8)*100/AE8</f>
        <v>-100</v>
      </c>
      <c r="AC8" s="164">
        <f t="shared" ref="AC8:AC15" si="2">(AD8-AF8)*100/AF8</f>
        <v>-100</v>
      </c>
      <c r="AD8" s="165">
        <v>0</v>
      </c>
      <c r="AE8" s="165">
        <v>0.435</v>
      </c>
      <c r="AF8" s="166">
        <v>0.78900000000000003</v>
      </c>
      <c r="AG8" s="429" t="s">
        <v>19</v>
      </c>
      <c r="AH8" s="430"/>
    </row>
    <row r="9" spans="3:38" ht="18.600000000000001" thickBot="1">
      <c r="C9" s="18"/>
      <c r="D9" s="18"/>
      <c r="E9" s="18"/>
      <c r="F9" s="18"/>
      <c r="G9" s="18"/>
      <c r="H9" s="18"/>
      <c r="I9" s="18"/>
      <c r="J9" s="19"/>
      <c r="K9" s="286">
        <v>-0.51303299380260936</v>
      </c>
      <c r="L9" s="81">
        <v>-0.38677222895281005</v>
      </c>
      <c r="M9" s="61">
        <v>35.369633025500001</v>
      </c>
      <c r="N9" s="61">
        <v>72.632503999999997</v>
      </c>
      <c r="O9" s="62">
        <v>57.677806999999987</v>
      </c>
      <c r="P9" s="388" t="s">
        <v>34</v>
      </c>
      <c r="Q9" s="388"/>
      <c r="S9" s="18"/>
      <c r="T9" s="18"/>
      <c r="U9" s="18"/>
      <c r="V9" s="18"/>
      <c r="W9" s="18"/>
      <c r="X9" s="268" t="s">
        <v>72</v>
      </c>
      <c r="Y9" s="167">
        <f>Y7-Y8</f>
        <v>424.8</v>
      </c>
      <c r="Z9" s="168">
        <v>288.84300000000002</v>
      </c>
      <c r="AA9" s="169">
        <f>AA7-AA8</f>
        <v>536.55999999999995</v>
      </c>
      <c r="AB9" s="170">
        <f t="shared" si="1"/>
        <v>-52.868496409816743</v>
      </c>
      <c r="AC9" s="171">
        <f t="shared" si="2"/>
        <v>-49.466371742427718</v>
      </c>
      <c r="AD9" s="284">
        <f>AD7-AD8</f>
        <v>21.989203</v>
      </c>
      <c r="AE9" s="284">
        <v>46.655000000000001</v>
      </c>
      <c r="AF9" s="285">
        <f>AF7-AF8</f>
        <v>43.513999999999996</v>
      </c>
      <c r="AG9" s="421" t="s">
        <v>20</v>
      </c>
      <c r="AH9" s="422"/>
    </row>
    <row r="10" spans="3:38" ht="18">
      <c r="C10" s="18"/>
      <c r="D10" s="18"/>
      <c r="E10" s="18"/>
      <c r="F10" s="18"/>
      <c r="G10" s="18"/>
      <c r="H10" s="18"/>
      <c r="I10" s="18"/>
      <c r="J10" s="19"/>
      <c r="K10" s="259">
        <v>0.42136277628490171</v>
      </c>
      <c r="L10" s="107">
        <v>-0.20389304517998352</v>
      </c>
      <c r="M10" s="59">
        <v>112.64473482</v>
      </c>
      <c r="N10" s="59">
        <v>79.251220518400004</v>
      </c>
      <c r="O10" s="60">
        <v>141.494474</v>
      </c>
      <c r="P10" s="389" t="s">
        <v>5</v>
      </c>
      <c r="Q10" s="390"/>
      <c r="S10" s="18"/>
      <c r="T10" s="18"/>
      <c r="U10" s="18"/>
      <c r="V10" s="18"/>
      <c r="W10" s="18"/>
      <c r="X10" s="19"/>
      <c r="Y10" s="174">
        <v>1110</v>
      </c>
      <c r="Z10" s="175">
        <f>SUM(Z11:Z12)</f>
        <v>1070</v>
      </c>
      <c r="AA10" s="155">
        <f>1845/AA15</f>
        <v>1181.3292354975029</v>
      </c>
      <c r="AB10" s="176">
        <f t="shared" si="1"/>
        <v>37.567769357807578</v>
      </c>
      <c r="AC10" s="177">
        <f t="shared" si="2"/>
        <v>-34.396035522913785</v>
      </c>
      <c r="AD10" s="177">
        <v>70.030919999999995</v>
      </c>
      <c r="AE10" s="178">
        <v>50.906488000000003</v>
      </c>
      <c r="AF10" s="178">
        <v>106.748</v>
      </c>
      <c r="AG10" s="427" t="s">
        <v>5</v>
      </c>
      <c r="AH10" s="428"/>
    </row>
    <row r="11" spans="3:38" ht="21">
      <c r="C11" s="18"/>
      <c r="D11" s="18"/>
      <c r="E11" s="18"/>
      <c r="F11" s="18"/>
      <c r="G11" s="18"/>
      <c r="H11" s="18"/>
      <c r="I11" s="18"/>
      <c r="J11" s="19"/>
      <c r="K11" s="269">
        <v>0.34090823468858567</v>
      </c>
      <c r="L11" s="81">
        <v>-0.30185509968055302</v>
      </c>
      <c r="M11" s="142">
        <v>87.799253500500001</v>
      </c>
      <c r="N11" s="142">
        <v>65.47745119999999</v>
      </c>
      <c r="O11" s="143">
        <v>125.76078899999999</v>
      </c>
      <c r="P11" s="393" t="s">
        <v>33</v>
      </c>
      <c r="Q11" s="394"/>
      <c r="S11" s="18"/>
      <c r="T11" s="18"/>
      <c r="U11" s="18"/>
      <c r="V11" s="18"/>
      <c r="W11" s="18"/>
      <c r="X11" s="19"/>
      <c r="Y11" s="179">
        <v>1006</v>
      </c>
      <c r="Z11" s="161">
        <v>910</v>
      </c>
      <c r="AA11" s="162">
        <f>1577/AA15</f>
        <v>1009.7323600973235</v>
      </c>
      <c r="AB11" s="163">
        <f t="shared" si="1"/>
        <v>29.780910150027349</v>
      </c>
      <c r="AC11" s="164">
        <f t="shared" si="2"/>
        <v>-42.46869348004806</v>
      </c>
      <c r="AD11" s="165">
        <v>54.584553</v>
      </c>
      <c r="AE11" s="165">
        <v>42.058999999999997</v>
      </c>
      <c r="AF11" s="166">
        <v>94.878</v>
      </c>
      <c r="AG11" s="429" t="s">
        <v>19</v>
      </c>
      <c r="AH11" s="430"/>
    </row>
    <row r="12" spans="3:38" ht="18.600000000000001" thickBot="1">
      <c r="C12" s="18"/>
      <c r="D12" s="18"/>
      <c r="E12" s="18"/>
      <c r="F12" s="18"/>
      <c r="G12" s="18"/>
      <c r="H12" s="18"/>
      <c r="I12" s="18"/>
      <c r="J12" s="19"/>
      <c r="K12" s="269">
        <v>0.80382586241731091</v>
      </c>
      <c r="L12" s="81">
        <v>0.57912665211614356</v>
      </c>
      <c r="M12" s="61">
        <v>24.845481319499992</v>
      </c>
      <c r="N12" s="61">
        <v>13.773769318400008</v>
      </c>
      <c r="O12" s="62">
        <v>15.733685000000005</v>
      </c>
      <c r="P12" s="391" t="s">
        <v>20</v>
      </c>
      <c r="Q12" s="392"/>
      <c r="S12" s="18"/>
      <c r="T12" s="18"/>
      <c r="U12" s="18"/>
      <c r="V12" s="18"/>
      <c r="W12" s="18"/>
      <c r="X12" s="19"/>
      <c r="Y12" s="180">
        <f>Y10-Y11</f>
        <v>104</v>
      </c>
      <c r="Z12" s="168">
        <v>160</v>
      </c>
      <c r="AA12" s="169">
        <f>AA10-AA11</f>
        <v>171.59687540017933</v>
      </c>
      <c r="AB12" s="181">
        <f t="shared" si="1"/>
        <v>74.584774797094781</v>
      </c>
      <c r="AC12" s="182">
        <f t="shared" si="2"/>
        <v>30.129460825610693</v>
      </c>
      <c r="AD12" s="172">
        <f>AD10-AD11</f>
        <v>15.446366999999995</v>
      </c>
      <c r="AE12" s="172">
        <f>AE10-AE11</f>
        <v>8.8474880000000056</v>
      </c>
      <c r="AF12" s="173">
        <f>AF10-AF11</f>
        <v>11.870000000000005</v>
      </c>
      <c r="AG12" s="421" t="s">
        <v>20</v>
      </c>
      <c r="AH12" s="422"/>
    </row>
    <row r="13" spans="3:38" ht="18.600000000000001" thickBot="1">
      <c r="C13" s="18"/>
      <c r="D13" s="18"/>
      <c r="E13" s="18"/>
      <c r="F13" s="18"/>
      <c r="G13" s="18"/>
      <c r="H13" s="18"/>
      <c r="I13" s="18"/>
      <c r="J13" s="19"/>
      <c r="K13" s="260">
        <v>0.40932002427732561</v>
      </c>
      <c r="L13" s="108">
        <v>-0.20973408954009198</v>
      </c>
      <c r="M13" s="55">
        <v>112.64473482</v>
      </c>
      <c r="N13" s="55">
        <v>79.928428518400011</v>
      </c>
      <c r="O13" s="56">
        <v>142.54029349999999</v>
      </c>
      <c r="P13" s="354" t="s">
        <v>21</v>
      </c>
      <c r="Q13" s="355"/>
      <c r="S13" s="18"/>
      <c r="T13" s="18"/>
      <c r="U13" s="18"/>
      <c r="V13" s="18"/>
      <c r="W13" s="18"/>
      <c r="X13" s="19"/>
      <c r="Y13" s="183">
        <f t="shared" ref="Y13:AA13" si="3">Y10+Y8</f>
        <v>1119</v>
      </c>
      <c r="Z13" s="184">
        <f t="shared" si="3"/>
        <v>1073.4000000000001</v>
      </c>
      <c r="AA13" s="185">
        <f t="shared" si="3"/>
        <v>1194.1352354975029</v>
      </c>
      <c r="AB13" s="186">
        <f t="shared" si="1"/>
        <v>36.402201665834049</v>
      </c>
      <c r="AC13" s="187">
        <f t="shared" si="2"/>
        <v>-34.877372439253477</v>
      </c>
      <c r="AD13" s="188">
        <f>AD10+AD8</f>
        <v>70.030919999999995</v>
      </c>
      <c r="AE13" s="188">
        <f>AE10+AE8</f>
        <v>51.341488000000005</v>
      </c>
      <c r="AF13" s="188">
        <f>AF10+AF8</f>
        <v>107.53700000000001</v>
      </c>
      <c r="AG13" s="423" t="s">
        <v>21</v>
      </c>
      <c r="AH13" s="424"/>
    </row>
    <row r="14" spans="3:38" ht="18.600000000000001" thickBot="1">
      <c r="C14" s="18"/>
      <c r="D14" s="18"/>
      <c r="E14" s="18"/>
      <c r="F14" s="18"/>
      <c r="G14" s="18"/>
      <c r="H14" s="18"/>
      <c r="I14" s="18"/>
      <c r="J14" s="19"/>
      <c r="K14" s="261">
        <v>0.32718170665899238</v>
      </c>
      <c r="L14" s="109">
        <v>-0.30761295062551886</v>
      </c>
      <c r="M14" s="57">
        <v>87.799253500500001</v>
      </c>
      <c r="N14" s="57">
        <v>66.154659199999998</v>
      </c>
      <c r="O14" s="58">
        <v>126.8066085</v>
      </c>
      <c r="P14" s="349" t="s">
        <v>32</v>
      </c>
      <c r="Q14" s="350"/>
      <c r="S14" s="18"/>
      <c r="T14" s="18"/>
      <c r="U14" s="18"/>
      <c r="V14" s="18"/>
      <c r="W14" s="18"/>
      <c r="X14" s="19"/>
      <c r="Y14" s="183">
        <f t="shared" ref="Y14:AA14" si="4">Y11+Y8</f>
        <v>1015</v>
      </c>
      <c r="Z14" s="184">
        <f t="shared" si="4"/>
        <v>913.4</v>
      </c>
      <c r="AA14" s="185">
        <f t="shared" si="4"/>
        <v>1022.5383600973236</v>
      </c>
      <c r="AB14" s="186">
        <f t="shared" si="1"/>
        <v>28.452376806137337</v>
      </c>
      <c r="AC14" s="187">
        <f t="shared" si="2"/>
        <v>-42.943174762457275</v>
      </c>
      <c r="AD14" s="188">
        <f>AD11+AD8</f>
        <v>54.584553</v>
      </c>
      <c r="AE14" s="188">
        <f>AE11+AE8</f>
        <v>42.494</v>
      </c>
      <c r="AF14" s="188">
        <f>AF11+AF8</f>
        <v>95.667000000000002</v>
      </c>
      <c r="AG14" s="423" t="s">
        <v>56</v>
      </c>
      <c r="AH14" s="424"/>
    </row>
    <row r="15" spans="3:38" ht="18.600000000000001" thickBot="1">
      <c r="C15" s="18"/>
      <c r="D15" s="18"/>
      <c r="E15" s="18"/>
      <c r="F15" s="18"/>
      <c r="G15" s="18"/>
      <c r="H15" s="18"/>
      <c r="I15" s="18"/>
      <c r="J15" s="19"/>
      <c r="K15" s="82">
        <v>3.3209146968139924E-2</v>
      </c>
      <c r="L15" s="82">
        <v>0.21350433798566582</v>
      </c>
      <c r="M15" s="65">
        <v>1.6085</v>
      </c>
      <c r="N15" s="65">
        <v>1.5568</v>
      </c>
      <c r="O15" s="66">
        <v>1.3254999999999999</v>
      </c>
      <c r="P15" s="351" t="s">
        <v>22</v>
      </c>
      <c r="Q15" s="352"/>
      <c r="S15" s="18"/>
      <c r="T15" s="18"/>
      <c r="U15" s="18"/>
      <c r="V15" s="18"/>
      <c r="W15" s="18"/>
      <c r="X15" s="19"/>
      <c r="Y15" s="189">
        <v>1.67</v>
      </c>
      <c r="Z15" s="190">
        <v>1.6246</v>
      </c>
      <c r="AA15" s="191">
        <v>1.5618000000000001</v>
      </c>
      <c r="AB15" s="192">
        <f t="shared" si="1"/>
        <v>3.3209146968139827</v>
      </c>
      <c r="AC15" s="193">
        <f t="shared" si="2"/>
        <v>21.350433798566591</v>
      </c>
      <c r="AD15" s="194">
        <v>1.6085</v>
      </c>
      <c r="AE15" s="194">
        <v>1.5568</v>
      </c>
      <c r="AF15" s="191">
        <v>1.3254999999999999</v>
      </c>
      <c r="AG15" s="425" t="s">
        <v>22</v>
      </c>
      <c r="AH15" s="426"/>
      <c r="AJ15">
        <f>2.4*1.614</f>
        <v>3.8736000000000002</v>
      </c>
      <c r="AL15" s="49"/>
    </row>
    <row r="16" spans="3:38" ht="18">
      <c r="C16" s="18"/>
      <c r="D16" s="18"/>
      <c r="E16" s="18"/>
      <c r="F16" s="18"/>
      <c r="G16" s="18"/>
      <c r="H16" s="18"/>
      <c r="I16" s="18"/>
      <c r="J16" s="19"/>
      <c r="K16" s="353"/>
      <c r="L16" s="353"/>
      <c r="M16" s="353"/>
      <c r="N16" s="353"/>
      <c r="O16" s="353"/>
      <c r="P16" s="353"/>
      <c r="Q16" s="353"/>
      <c r="S16" s="18"/>
      <c r="T16" s="18"/>
      <c r="U16" s="18"/>
      <c r="V16" s="18"/>
      <c r="W16" s="18"/>
      <c r="X16" s="19"/>
      <c r="Y16" s="19"/>
      <c r="Z16" s="353" t="s">
        <v>57</v>
      </c>
      <c r="AA16" s="353"/>
      <c r="AB16" s="353"/>
      <c r="AC16" s="353"/>
      <c r="AD16" s="353"/>
      <c r="AE16" s="353"/>
      <c r="AF16" s="353"/>
      <c r="AG16" s="353"/>
      <c r="AH16" s="353"/>
      <c r="AJ16" s="49"/>
      <c r="AK16" s="49"/>
      <c r="AL16" s="49"/>
    </row>
    <row r="17" spans="3:34" ht="33.6" thickBot="1">
      <c r="C17" s="18"/>
      <c r="D17" s="18"/>
      <c r="E17" s="18"/>
      <c r="F17" s="18"/>
      <c r="G17" s="18"/>
      <c r="H17" s="18"/>
      <c r="I17" s="18"/>
      <c r="J17" s="19"/>
      <c r="K17" s="20"/>
      <c r="L17" s="40"/>
      <c r="M17" s="20"/>
      <c r="N17" s="20"/>
      <c r="O17" s="20"/>
      <c r="P17" s="364"/>
      <c r="Q17" s="364"/>
      <c r="R17" t="s">
        <v>28</v>
      </c>
      <c r="S17" s="18"/>
      <c r="T17" s="18"/>
      <c r="U17" s="18"/>
      <c r="V17" s="18"/>
      <c r="W17" s="18"/>
      <c r="X17" s="19"/>
      <c r="Y17" s="19"/>
      <c r="Z17" s="404" t="s">
        <v>58</v>
      </c>
      <c r="AA17" s="404"/>
      <c r="AB17" s="20"/>
      <c r="AC17" s="20"/>
      <c r="AD17" s="20"/>
      <c r="AE17" s="20"/>
      <c r="AF17" s="20"/>
      <c r="AG17" s="405" t="s">
        <v>59</v>
      </c>
      <c r="AH17" s="405"/>
    </row>
    <row r="18" spans="3:34" ht="19.5" customHeight="1" thickBot="1">
      <c r="C18" s="18"/>
      <c r="D18" s="18"/>
      <c r="E18" s="18"/>
      <c r="F18" s="18"/>
      <c r="G18" s="18"/>
      <c r="H18" s="18"/>
      <c r="I18" s="18"/>
      <c r="J18" s="19"/>
      <c r="K18" s="360" t="s">
        <v>26</v>
      </c>
      <c r="L18" s="361"/>
      <c r="M18" s="345" t="s">
        <v>77</v>
      </c>
      <c r="N18" s="347" t="s">
        <v>76</v>
      </c>
      <c r="O18" s="347" t="s">
        <v>75</v>
      </c>
      <c r="P18" s="357" t="s">
        <v>29</v>
      </c>
      <c r="Q18" s="357"/>
      <c r="S18" s="18"/>
      <c r="T18" s="18"/>
      <c r="U18" s="18"/>
      <c r="V18" s="18"/>
      <c r="W18" s="18"/>
      <c r="X18" s="19"/>
      <c r="Y18" s="406" t="s">
        <v>46</v>
      </c>
      <c r="Z18" s="407"/>
      <c r="AA18" s="408"/>
      <c r="AB18" s="409" t="s">
        <v>47</v>
      </c>
      <c r="AC18" s="410"/>
      <c r="AD18" s="411" t="s">
        <v>48</v>
      </c>
      <c r="AE18" s="407"/>
      <c r="AF18" s="408"/>
      <c r="AG18" s="412" t="s">
        <v>60</v>
      </c>
      <c r="AH18" s="413"/>
    </row>
    <row r="19" spans="3:34" ht="15.75" customHeight="1" thickBot="1">
      <c r="C19" s="18"/>
      <c r="D19" s="18"/>
      <c r="E19" s="18"/>
      <c r="F19" s="18"/>
      <c r="G19" s="18"/>
      <c r="H19" s="18"/>
      <c r="I19" s="18"/>
      <c r="J19" s="19"/>
      <c r="K19" s="21" t="s">
        <v>70</v>
      </c>
      <c r="L19" s="22" t="s">
        <v>71</v>
      </c>
      <c r="M19" s="346"/>
      <c r="N19" s="348"/>
      <c r="O19" s="348"/>
      <c r="P19" s="357"/>
      <c r="Q19" s="357"/>
      <c r="S19" s="18"/>
      <c r="T19" s="18"/>
      <c r="U19" s="18"/>
      <c r="V19" s="18"/>
      <c r="W19" s="18"/>
      <c r="X19" s="19"/>
      <c r="Y19" s="146" t="s">
        <v>50</v>
      </c>
      <c r="Z19" s="147" t="s">
        <v>51</v>
      </c>
      <c r="AA19" s="148" t="s">
        <v>52</v>
      </c>
      <c r="AB19" s="149" t="s">
        <v>53</v>
      </c>
      <c r="AC19" s="150" t="s">
        <v>54</v>
      </c>
      <c r="AD19" s="151" t="s">
        <v>55</v>
      </c>
      <c r="AE19" s="147" t="s">
        <v>51</v>
      </c>
      <c r="AF19" s="152">
        <v>2010</v>
      </c>
      <c r="AG19" s="414"/>
      <c r="AH19" s="415"/>
    </row>
    <row r="20" spans="3:34" ht="15" thickBot="1">
      <c r="C20" s="18"/>
      <c r="D20" s="18"/>
      <c r="E20" s="18"/>
      <c r="F20" s="18"/>
      <c r="G20" s="18"/>
      <c r="H20" s="18"/>
      <c r="I20" s="18"/>
      <c r="J20" s="19"/>
      <c r="K20" s="306">
        <v>49.386448515027567</v>
      </c>
      <c r="L20" s="136">
        <v>-38.783541517876664</v>
      </c>
      <c r="M20" s="137">
        <v>252</v>
      </c>
      <c r="N20" s="138">
        <v>168.69</v>
      </c>
      <c r="O20" s="139">
        <v>411.654</v>
      </c>
      <c r="P20" s="358" t="s">
        <v>18</v>
      </c>
      <c r="Q20" s="358"/>
      <c r="S20" s="18"/>
      <c r="T20" s="18"/>
      <c r="U20" s="18"/>
      <c r="V20" s="18"/>
      <c r="W20" s="18"/>
      <c r="X20" s="19"/>
      <c r="Y20" s="195">
        <v>5500</v>
      </c>
      <c r="Z20" s="196">
        <v>3300</v>
      </c>
      <c r="AA20" s="197">
        <v>2604.9830000000002</v>
      </c>
      <c r="AB20" s="198">
        <f>(AD20-AE20)*100/AE20</f>
        <v>49.386448515027567</v>
      </c>
      <c r="AC20" s="199">
        <f>(AD20-AF20)*100/AF20</f>
        <v>-38.783541517876664</v>
      </c>
      <c r="AD20" s="200">
        <v>252</v>
      </c>
      <c r="AE20" s="196">
        <v>168.69</v>
      </c>
      <c r="AF20" s="201">
        <v>411.654</v>
      </c>
      <c r="AG20" s="425" t="s">
        <v>18</v>
      </c>
      <c r="AH20" s="426"/>
    </row>
    <row r="21" spans="3:34" ht="15" thickBot="1">
      <c r="C21" s="18"/>
      <c r="D21" s="18"/>
      <c r="E21" s="18"/>
      <c r="F21" s="18"/>
      <c r="G21" s="18"/>
      <c r="H21" s="18"/>
      <c r="I21" s="18"/>
      <c r="J21" s="19"/>
      <c r="K21" s="306"/>
      <c r="L21" s="136"/>
      <c r="M21" s="140"/>
      <c r="N21" s="140"/>
      <c r="O21" s="140"/>
      <c r="P21" s="359" t="s">
        <v>5</v>
      </c>
      <c r="Q21" s="359"/>
      <c r="S21" s="18"/>
      <c r="T21" s="18"/>
      <c r="U21" s="18"/>
      <c r="V21" s="18"/>
      <c r="W21" s="18"/>
      <c r="X21" s="19"/>
      <c r="Y21" s="202"/>
      <c r="Z21" s="203"/>
      <c r="AA21" s="204"/>
      <c r="AB21" s="205"/>
      <c r="AC21" s="206"/>
      <c r="AD21" s="207"/>
      <c r="AE21" s="208"/>
      <c r="AF21" s="209"/>
      <c r="AG21" s="427" t="s">
        <v>5</v>
      </c>
      <c r="AH21" s="428"/>
    </row>
    <row r="22" spans="3:34">
      <c r="C22" s="18"/>
      <c r="D22" s="18"/>
      <c r="E22" s="18"/>
      <c r="F22" s="18"/>
      <c r="G22" s="18"/>
      <c r="H22" s="18"/>
      <c r="I22" s="18"/>
      <c r="J22" s="19"/>
      <c r="K22" s="307">
        <v>45.606068845505476</v>
      </c>
      <c r="L22" s="76">
        <v>-50.80791100577801</v>
      </c>
      <c r="M22" s="71">
        <v>53.551000000000002</v>
      </c>
      <c r="N22" s="71">
        <v>36.777999999999999</v>
      </c>
      <c r="O22" s="71">
        <v>108.861</v>
      </c>
      <c r="P22" s="356" t="s">
        <v>10</v>
      </c>
      <c r="Q22" s="356"/>
      <c r="S22" s="18"/>
      <c r="T22" s="18"/>
      <c r="U22" s="18"/>
      <c r="V22" s="18"/>
      <c r="W22" s="18"/>
      <c r="X22" s="19"/>
      <c r="Y22" s="210">
        <v>967.30200000000002</v>
      </c>
      <c r="Z22" s="211">
        <v>740</v>
      </c>
      <c r="AA22" s="212">
        <v>775.69600000000003</v>
      </c>
      <c r="AB22" s="213">
        <f t="shared" ref="AB22:AB26" si="5">(AD22-AE22)*100/AE22</f>
        <v>45.606068845505476</v>
      </c>
      <c r="AC22" s="214">
        <f t="shared" ref="AC22:AC26" si="6">(AD22-AF22)*100/AF22</f>
        <v>-50.80791100577801</v>
      </c>
      <c r="AD22" s="215">
        <v>53.551000000000002</v>
      </c>
      <c r="AE22" s="211">
        <v>36.777999999999999</v>
      </c>
      <c r="AF22" s="216">
        <v>108.861</v>
      </c>
      <c r="AG22" s="431" t="s">
        <v>10</v>
      </c>
      <c r="AH22" s="432"/>
    </row>
    <row r="23" spans="3:34">
      <c r="C23" s="18"/>
      <c r="D23" s="18"/>
      <c r="E23" s="18"/>
      <c r="F23" s="18"/>
      <c r="G23" s="18"/>
      <c r="H23" s="18"/>
      <c r="I23" s="18"/>
      <c r="J23" s="19"/>
      <c r="K23" s="307">
        <v>159.74993053626005</v>
      </c>
      <c r="L23" s="76">
        <v>-31.311261003100714</v>
      </c>
      <c r="M23" s="71">
        <v>46.741999999999997</v>
      </c>
      <c r="N23" s="71">
        <v>17.995000000000001</v>
      </c>
      <c r="O23" s="71">
        <v>68.049000000000007</v>
      </c>
      <c r="P23" s="356" t="s">
        <v>23</v>
      </c>
      <c r="Q23" s="356"/>
      <c r="S23" s="18"/>
      <c r="T23" s="18"/>
      <c r="U23" s="18"/>
      <c r="V23" s="18"/>
      <c r="W23" s="18"/>
      <c r="X23" s="19"/>
      <c r="Y23" s="210">
        <v>632.77800000000002</v>
      </c>
      <c r="Z23" s="211">
        <v>537</v>
      </c>
      <c r="AA23" s="212">
        <v>492.26100000000002</v>
      </c>
      <c r="AB23" s="213">
        <f t="shared" si="5"/>
        <v>159.74993053626005</v>
      </c>
      <c r="AC23" s="214">
        <f t="shared" si="6"/>
        <v>-31.311261003100714</v>
      </c>
      <c r="AD23" s="215">
        <v>46.741999999999997</v>
      </c>
      <c r="AE23" s="211">
        <v>17.995000000000001</v>
      </c>
      <c r="AF23" s="216">
        <v>68.049000000000007</v>
      </c>
      <c r="AG23" s="431" t="s">
        <v>23</v>
      </c>
      <c r="AH23" s="432"/>
    </row>
    <row r="24" spans="3:34">
      <c r="C24" s="18"/>
      <c r="D24" s="18"/>
      <c r="E24" s="18"/>
      <c r="F24" s="18"/>
      <c r="G24" s="18"/>
      <c r="H24" s="18"/>
      <c r="I24" s="18"/>
      <c r="J24" s="19"/>
      <c r="K24" s="307">
        <v>155.72632622706988</v>
      </c>
      <c r="L24" s="76">
        <v>-60.384024577572966</v>
      </c>
      <c r="M24" s="71">
        <v>51.58</v>
      </c>
      <c r="N24" s="71">
        <v>20.170000000000002</v>
      </c>
      <c r="O24" s="71">
        <v>130.19999999999999</v>
      </c>
      <c r="P24" s="356" t="s">
        <v>11</v>
      </c>
      <c r="Q24" s="356"/>
      <c r="S24" s="18"/>
      <c r="T24" s="18"/>
      <c r="U24" s="18"/>
      <c r="V24" s="18"/>
      <c r="W24" s="18"/>
      <c r="X24" s="19"/>
      <c r="Y24" s="210">
        <v>900</v>
      </c>
      <c r="Z24" s="211">
        <v>841</v>
      </c>
      <c r="AA24" s="212">
        <v>652.59799999999996</v>
      </c>
      <c r="AB24" s="213">
        <f t="shared" si="5"/>
        <v>155.72632622706988</v>
      </c>
      <c r="AC24" s="214">
        <f t="shared" si="6"/>
        <v>-60.384024577572966</v>
      </c>
      <c r="AD24" s="215">
        <v>51.58</v>
      </c>
      <c r="AE24" s="211">
        <v>20.170000000000002</v>
      </c>
      <c r="AF24" s="216">
        <v>130.19999999999999</v>
      </c>
      <c r="AG24" s="433" t="s">
        <v>61</v>
      </c>
      <c r="AH24" s="434"/>
    </row>
    <row r="25" spans="3:34">
      <c r="C25" s="18"/>
      <c r="D25" s="18"/>
      <c r="E25" s="18"/>
      <c r="F25" s="18"/>
      <c r="G25" s="18"/>
      <c r="H25" s="18"/>
      <c r="I25" s="18"/>
      <c r="J25" s="19"/>
      <c r="K25" s="307">
        <v>142.08333333333331</v>
      </c>
      <c r="L25" s="76">
        <v>-3.8079470198675569</v>
      </c>
      <c r="M25" s="71">
        <v>5.81</v>
      </c>
      <c r="N25" s="71">
        <v>2.4</v>
      </c>
      <c r="O25" s="71">
        <v>6.04</v>
      </c>
      <c r="P25" s="356" t="s">
        <v>12</v>
      </c>
      <c r="Q25" s="356"/>
      <c r="S25" s="18"/>
      <c r="T25" s="18"/>
      <c r="U25" s="18"/>
      <c r="V25" s="18"/>
      <c r="W25" s="18"/>
      <c r="X25" s="19"/>
      <c r="Y25" s="210">
        <v>59.996000000000002</v>
      </c>
      <c r="Z25" s="211">
        <v>49</v>
      </c>
      <c r="AA25" s="212">
        <v>57.48</v>
      </c>
      <c r="AB25" s="213">
        <f t="shared" si="5"/>
        <v>142.08333333333331</v>
      </c>
      <c r="AC25" s="214">
        <f t="shared" si="6"/>
        <v>-3.8079470198675569</v>
      </c>
      <c r="AD25" s="215">
        <v>5.81</v>
      </c>
      <c r="AE25" s="211">
        <v>2.4</v>
      </c>
      <c r="AF25" s="216">
        <v>6.04</v>
      </c>
      <c r="AG25" s="431" t="s">
        <v>12</v>
      </c>
      <c r="AH25" s="432"/>
    </row>
    <row r="26" spans="3:34" ht="15" thickBot="1">
      <c r="C26" s="18"/>
      <c r="D26" s="18"/>
      <c r="E26" s="18"/>
      <c r="F26" s="18"/>
      <c r="G26" s="18"/>
      <c r="H26" s="18"/>
      <c r="I26" s="18"/>
      <c r="J26" s="19"/>
      <c r="K26" s="308">
        <v>50.102110279101439</v>
      </c>
      <c r="L26" s="78">
        <v>-11.940894568690089</v>
      </c>
      <c r="M26" s="72">
        <v>11.025</v>
      </c>
      <c r="N26" s="72">
        <v>7.3449999999999998</v>
      </c>
      <c r="O26" s="73">
        <v>12.52</v>
      </c>
      <c r="P26" s="397" t="s">
        <v>24</v>
      </c>
      <c r="Q26" s="397"/>
      <c r="S26" s="18"/>
      <c r="T26" s="18"/>
      <c r="U26" s="18"/>
      <c r="V26" s="18"/>
      <c r="W26" s="18"/>
      <c r="X26" s="19"/>
      <c r="Y26" s="217">
        <v>145</v>
      </c>
      <c r="Z26" s="218">
        <v>131</v>
      </c>
      <c r="AA26" s="219">
        <v>116.69499999999999</v>
      </c>
      <c r="AB26" s="220">
        <f t="shared" si="5"/>
        <v>50.102110279101439</v>
      </c>
      <c r="AC26" s="221">
        <f t="shared" si="6"/>
        <v>-11.940894568690089</v>
      </c>
      <c r="AD26" s="222">
        <v>11.025</v>
      </c>
      <c r="AE26" s="218">
        <v>7.3449999999999998</v>
      </c>
      <c r="AF26" s="223">
        <v>12.52</v>
      </c>
      <c r="AG26" s="435" t="s">
        <v>24</v>
      </c>
      <c r="AH26" s="436"/>
    </row>
    <row r="27" spans="3:34" ht="23.4" thickBot="1">
      <c r="C27" s="23"/>
      <c r="D27" s="23"/>
      <c r="E27" s="23"/>
      <c r="F27" s="23"/>
      <c r="G27" s="23"/>
      <c r="H27" s="23"/>
      <c r="I27" s="23"/>
      <c r="J27" s="24"/>
      <c r="K27" s="25"/>
      <c r="L27" s="111"/>
      <c r="M27" s="111">
        <f>SUM(M23:M24)</f>
        <v>98.322000000000003</v>
      </c>
      <c r="N27" s="111">
        <f>SUM(N23:N24)</f>
        <v>38.165000000000006</v>
      </c>
      <c r="O27" s="111"/>
      <c r="P27" s="26"/>
      <c r="Q27" s="26"/>
      <c r="S27" s="23"/>
      <c r="T27" s="23"/>
      <c r="U27" s="23"/>
      <c r="V27" s="23"/>
      <c r="W27" s="23"/>
      <c r="X27" s="24"/>
      <c r="Y27" s="24"/>
      <c r="Z27" s="26"/>
      <c r="AA27" s="25"/>
      <c r="AB27" s="437"/>
      <c r="AC27" s="437"/>
      <c r="AD27" s="437"/>
      <c r="AE27" s="437"/>
      <c r="AF27" s="437"/>
      <c r="AG27" s="437"/>
      <c r="AH27" s="437"/>
    </row>
    <row r="28" spans="3:34" ht="22.8">
      <c r="C28" s="18"/>
      <c r="D28" s="18"/>
      <c r="E28" s="18"/>
      <c r="F28" s="18"/>
      <c r="G28" s="18"/>
      <c r="H28" s="18"/>
      <c r="I28" s="18"/>
      <c r="J28" s="19"/>
      <c r="K28" s="27"/>
      <c r="L28" s="112"/>
      <c r="M28" s="141" t="e">
        <f>M27/M21</f>
        <v>#DIV/0!</v>
      </c>
      <c r="N28" s="141" t="e">
        <f>N27/N21</f>
        <v>#DIV/0!</v>
      </c>
      <c r="O28" s="116"/>
      <c r="P28" s="28"/>
      <c r="Q28" s="28"/>
      <c r="S28" s="18"/>
      <c r="T28" s="18"/>
      <c r="U28" s="18"/>
      <c r="V28" s="18"/>
      <c r="W28" s="18"/>
      <c r="X28" s="19"/>
      <c r="Y28" s="19"/>
      <c r="Z28" s="28"/>
      <c r="AA28" s="27"/>
      <c r="AB28" s="27"/>
      <c r="AC28" s="27"/>
      <c r="AD28" s="27"/>
      <c r="AE28" s="27"/>
      <c r="AF28" s="27"/>
      <c r="AG28" s="28"/>
      <c r="AH28" s="28"/>
    </row>
    <row r="29" spans="3:34">
      <c r="C29" s="29"/>
      <c r="D29" s="29"/>
      <c r="E29" s="29"/>
      <c r="F29" s="29"/>
      <c r="G29" s="29"/>
      <c r="H29" s="29"/>
      <c r="I29" s="29"/>
      <c r="J29" s="30"/>
      <c r="K29" s="27"/>
      <c r="L29" s="112"/>
      <c r="M29" s="112"/>
      <c r="N29" s="112"/>
      <c r="O29" s="112"/>
      <c r="P29" s="28"/>
      <c r="R29" s="112"/>
      <c r="S29" s="29"/>
      <c r="T29" s="29"/>
      <c r="U29" s="29"/>
      <c r="V29" s="29"/>
      <c r="W29" s="29"/>
      <c r="X29" s="30"/>
      <c r="Y29" s="30"/>
      <c r="Z29" s="28"/>
      <c r="AA29" s="27"/>
      <c r="AB29" s="27"/>
      <c r="AC29" s="27"/>
      <c r="AD29" s="27"/>
      <c r="AE29" s="27"/>
      <c r="AF29" s="27"/>
      <c r="AG29" s="28"/>
      <c r="AH29" s="28"/>
    </row>
    <row r="30" spans="3:34" ht="19.8">
      <c r="C30" s="16"/>
      <c r="D30" s="16"/>
      <c r="E30" s="16"/>
      <c r="F30" s="16"/>
      <c r="G30" s="16"/>
      <c r="H30" s="16"/>
      <c r="I30" s="16"/>
      <c r="J30" s="17"/>
      <c r="K30" s="31"/>
      <c r="L30" s="113"/>
      <c r="M30" s="113"/>
      <c r="N30" s="113"/>
      <c r="O30" s="114"/>
      <c r="S30" s="16"/>
      <c r="T30" s="16"/>
      <c r="U30" s="16"/>
      <c r="V30" s="16"/>
      <c r="W30" s="16"/>
      <c r="X30" s="17"/>
      <c r="Y30" s="17"/>
      <c r="Z30" s="224"/>
      <c r="AA30" s="31"/>
      <c r="AB30" s="31"/>
      <c r="AC30" s="31"/>
      <c r="AD30" s="31"/>
      <c r="AE30" s="31"/>
      <c r="AF30" s="31"/>
      <c r="AG30" s="438" t="s">
        <v>62</v>
      </c>
      <c r="AH30" s="438"/>
    </row>
    <row r="31" spans="3:34" ht="33.6" thickBot="1">
      <c r="C31" s="18"/>
      <c r="D31" s="18"/>
      <c r="E31" s="18"/>
      <c r="F31" s="18"/>
      <c r="G31" s="18"/>
      <c r="H31" s="18"/>
      <c r="I31" s="18"/>
      <c r="J31" s="19"/>
      <c r="K31" s="20"/>
      <c r="L31" s="398"/>
      <c r="M31" s="399"/>
      <c r="N31" s="112"/>
      <c r="O31" s="115"/>
      <c r="P31" s="110"/>
      <c r="S31" s="18"/>
      <c r="T31" s="18"/>
      <c r="U31" s="18"/>
      <c r="V31" s="18"/>
      <c r="W31" s="18"/>
      <c r="X31" s="19"/>
      <c r="Y31" s="19"/>
      <c r="Z31" s="439" t="s">
        <v>58</v>
      </c>
      <c r="AA31" s="439"/>
      <c r="AB31" s="20"/>
      <c r="AC31" s="20"/>
      <c r="AD31" s="440" t="s">
        <v>63</v>
      </c>
      <c r="AE31" s="440"/>
      <c r="AF31" s="440"/>
      <c r="AG31" s="440"/>
      <c r="AH31" s="440"/>
    </row>
    <row r="32" spans="3:34" ht="19.5" customHeight="1" thickBot="1">
      <c r="C32" s="18"/>
      <c r="D32" s="18"/>
      <c r="E32" s="18"/>
      <c r="F32" s="18"/>
      <c r="G32" s="18"/>
      <c r="H32" s="18"/>
      <c r="I32" s="18"/>
      <c r="J32" s="19"/>
      <c r="K32" s="400" t="s">
        <v>26</v>
      </c>
      <c r="L32" s="401"/>
      <c r="M32" s="345" t="s">
        <v>77</v>
      </c>
      <c r="N32" s="347" t="s">
        <v>76</v>
      </c>
      <c r="O32" s="347" t="s">
        <v>75</v>
      </c>
      <c r="P32" s="402" t="s">
        <v>30</v>
      </c>
      <c r="Q32" s="402"/>
      <c r="S32" s="18"/>
      <c r="T32" s="18"/>
      <c r="U32" s="18"/>
      <c r="V32" s="18"/>
      <c r="W32" s="18"/>
      <c r="X32" s="19"/>
      <c r="Y32" s="406" t="s">
        <v>46</v>
      </c>
      <c r="Z32" s="407"/>
      <c r="AA32" s="408"/>
      <c r="AB32" s="409" t="s">
        <v>47</v>
      </c>
      <c r="AC32" s="410"/>
      <c r="AD32" s="411" t="s">
        <v>48</v>
      </c>
      <c r="AE32" s="407"/>
      <c r="AF32" s="408"/>
      <c r="AG32" s="412" t="s">
        <v>60</v>
      </c>
      <c r="AH32" s="413"/>
    </row>
    <row r="33" spans="3:34" ht="15.75" customHeight="1" thickBot="1">
      <c r="C33" s="18"/>
      <c r="D33" s="18"/>
      <c r="E33" s="18"/>
      <c r="F33" s="18"/>
      <c r="G33" s="18"/>
      <c r="H33" s="18"/>
      <c r="I33" s="18"/>
      <c r="J33" s="19"/>
      <c r="K33" s="21" t="s">
        <v>70</v>
      </c>
      <c r="L33" s="22" t="s">
        <v>71</v>
      </c>
      <c r="M33" s="346"/>
      <c r="N33" s="348"/>
      <c r="O33" s="348"/>
      <c r="P33" s="402"/>
      <c r="Q33" s="402"/>
      <c r="S33" s="18"/>
      <c r="T33" s="18"/>
      <c r="U33" s="18"/>
      <c r="V33" s="18"/>
      <c r="W33" s="18"/>
      <c r="X33" s="19"/>
      <c r="Y33" s="146" t="s">
        <v>50</v>
      </c>
      <c r="Z33" s="147" t="s">
        <v>51</v>
      </c>
      <c r="AA33" s="148" t="s">
        <v>52</v>
      </c>
      <c r="AB33" s="149" t="s">
        <v>53</v>
      </c>
      <c r="AC33" s="150" t="s">
        <v>54</v>
      </c>
      <c r="AD33" s="151" t="s">
        <v>55</v>
      </c>
      <c r="AE33" s="147" t="s">
        <v>51</v>
      </c>
      <c r="AF33" s="152">
        <v>2010</v>
      </c>
      <c r="AG33" s="414"/>
      <c r="AH33" s="415"/>
    </row>
    <row r="34" spans="3:34" ht="15" thickBot="1">
      <c r="C34" s="18"/>
      <c r="D34" s="18"/>
      <c r="E34" s="18"/>
      <c r="F34" s="18"/>
      <c r="G34" s="18"/>
      <c r="H34" s="18"/>
      <c r="I34" s="18"/>
      <c r="J34" s="19"/>
      <c r="K34" s="262">
        <v>-100</v>
      </c>
      <c r="L34" s="263">
        <v>-100</v>
      </c>
      <c r="M34" s="137">
        <v>0</v>
      </c>
      <c r="N34" s="138">
        <v>3</v>
      </c>
      <c r="O34" s="139">
        <v>11.228</v>
      </c>
      <c r="P34" s="358" t="s">
        <v>18</v>
      </c>
      <c r="Q34" s="358"/>
      <c r="S34" s="18"/>
      <c r="T34" s="18"/>
      <c r="U34" s="18"/>
      <c r="V34" s="18"/>
      <c r="W34" s="18"/>
      <c r="X34" s="19"/>
      <c r="Y34" s="195">
        <v>100</v>
      </c>
      <c r="Z34" s="196">
        <v>30.52</v>
      </c>
      <c r="AA34" s="225">
        <v>88.989000000000004</v>
      </c>
      <c r="AB34" s="226">
        <f>(AD34-AE34)*100/AE34</f>
        <v>-100</v>
      </c>
      <c r="AC34" s="206">
        <f>(AD34-AF34)*100/AF34</f>
        <v>-100</v>
      </c>
      <c r="AD34" s="207">
        <v>0</v>
      </c>
      <c r="AE34" s="208">
        <v>3</v>
      </c>
      <c r="AF34" s="209">
        <v>11.228</v>
      </c>
      <c r="AG34" s="425" t="s">
        <v>18</v>
      </c>
      <c r="AH34" s="426"/>
    </row>
    <row r="35" spans="3:34" ht="15.6">
      <c r="C35" s="18"/>
      <c r="D35" s="18"/>
      <c r="E35" s="18"/>
      <c r="F35" s="18"/>
      <c r="G35" s="18"/>
      <c r="H35" s="18"/>
      <c r="I35" s="18"/>
      <c r="J35" s="19"/>
      <c r="K35" s="264"/>
      <c r="L35" s="263"/>
      <c r="M35" s="124"/>
      <c r="N35" s="124"/>
      <c r="O35" s="124"/>
      <c r="P35" s="403" t="s">
        <v>5</v>
      </c>
      <c r="Q35" s="403"/>
      <c r="S35" s="18"/>
      <c r="T35" s="18"/>
      <c r="U35" s="18"/>
      <c r="V35" s="18"/>
      <c r="W35" s="18"/>
      <c r="X35" s="19"/>
      <c r="Y35" s="202"/>
      <c r="Z35" s="203"/>
      <c r="AA35" s="227"/>
      <c r="AB35" s="205"/>
      <c r="AC35" s="206"/>
      <c r="AD35" s="207"/>
      <c r="AE35" s="208"/>
      <c r="AF35" s="209"/>
      <c r="AG35" s="427" t="s">
        <v>5</v>
      </c>
      <c r="AH35" s="428"/>
    </row>
    <row r="36" spans="3:34">
      <c r="C36" s="18"/>
      <c r="D36" s="18"/>
      <c r="E36" s="18"/>
      <c r="F36" s="18"/>
      <c r="G36" s="18"/>
      <c r="H36" s="18"/>
      <c r="I36" s="18"/>
      <c r="J36" s="19"/>
      <c r="K36" s="77">
        <v>-47.299226453304996</v>
      </c>
      <c r="L36" s="76">
        <v>-61.542747777212483</v>
      </c>
      <c r="M36" s="71">
        <v>15.874000000000001</v>
      </c>
      <c r="N36" s="71">
        <v>30.120999999999999</v>
      </c>
      <c r="O36" s="71">
        <v>41.277000000000001</v>
      </c>
      <c r="P36" s="395" t="s">
        <v>10</v>
      </c>
      <c r="Q36" s="395"/>
      <c r="S36" s="18"/>
      <c r="T36" s="18"/>
      <c r="U36" s="18"/>
      <c r="V36" s="18"/>
      <c r="W36" s="18"/>
      <c r="X36" s="19"/>
      <c r="Y36" s="210">
        <v>530</v>
      </c>
      <c r="Z36" s="211">
        <v>284.61099999999999</v>
      </c>
      <c r="AA36" s="228">
        <v>360.13499999999999</v>
      </c>
      <c r="AB36" s="213">
        <f t="shared" ref="AB36:AB40" si="7">(AD36-AE36)*100/AE36</f>
        <v>-47.299226453304996</v>
      </c>
      <c r="AC36" s="214">
        <f t="shared" ref="AC36:AC40" si="8">(AD36-AF36)*100/AF36</f>
        <v>-61.542747777212483</v>
      </c>
      <c r="AD36" s="215">
        <v>15.874000000000001</v>
      </c>
      <c r="AE36" s="211">
        <v>30.120999999999999</v>
      </c>
      <c r="AF36" s="216">
        <v>41.277000000000001</v>
      </c>
      <c r="AG36" s="431" t="s">
        <v>10</v>
      </c>
      <c r="AH36" s="432"/>
    </row>
    <row r="37" spans="3:34">
      <c r="C37" s="18"/>
      <c r="D37" s="18"/>
      <c r="E37" s="18"/>
      <c r="F37" s="18"/>
      <c r="G37" s="18"/>
      <c r="H37" s="18"/>
      <c r="I37" s="18"/>
      <c r="J37" s="19"/>
      <c r="K37" s="307">
        <v>1475.185185185185</v>
      </c>
      <c r="L37" s="76">
        <v>-38.796949201323926</v>
      </c>
      <c r="M37" s="71">
        <v>42.53</v>
      </c>
      <c r="N37" s="71">
        <v>2.7</v>
      </c>
      <c r="O37" s="71">
        <v>69.489999999999995</v>
      </c>
      <c r="P37" s="395" t="s">
        <v>23</v>
      </c>
      <c r="Q37" s="395"/>
      <c r="S37" s="18"/>
      <c r="T37" s="18"/>
      <c r="U37" s="18"/>
      <c r="V37" s="18"/>
      <c r="W37" s="18"/>
      <c r="X37" s="19"/>
      <c r="Y37" s="210">
        <v>620</v>
      </c>
      <c r="Z37" s="211">
        <v>484.45600000000002</v>
      </c>
      <c r="AA37" s="228">
        <v>446.34500000000003</v>
      </c>
      <c r="AB37" s="213">
        <f t="shared" si="7"/>
        <v>1475.185185185185</v>
      </c>
      <c r="AC37" s="214">
        <f t="shared" si="8"/>
        <v>-38.796949201323926</v>
      </c>
      <c r="AD37" s="215">
        <v>42.53</v>
      </c>
      <c r="AE37" s="211">
        <v>2.7</v>
      </c>
      <c r="AF37" s="216">
        <v>69.489999999999995</v>
      </c>
      <c r="AG37" s="431" t="s">
        <v>23</v>
      </c>
      <c r="AH37" s="432"/>
    </row>
    <row r="38" spans="3:34">
      <c r="C38" s="18"/>
      <c r="D38" s="18"/>
      <c r="E38" s="18"/>
      <c r="F38" s="18"/>
      <c r="G38" s="18"/>
      <c r="H38" s="18"/>
      <c r="I38" s="18"/>
      <c r="J38" s="19"/>
      <c r="K38" s="307">
        <v>108.03765387400433</v>
      </c>
      <c r="L38" s="76">
        <v>-76.440988788167942</v>
      </c>
      <c r="M38" s="71">
        <v>31.603000000000002</v>
      </c>
      <c r="N38" s="71">
        <v>15.191000000000001</v>
      </c>
      <c r="O38" s="71">
        <v>134.14400000000001</v>
      </c>
      <c r="P38" s="395" t="s">
        <v>11</v>
      </c>
      <c r="Q38" s="395"/>
      <c r="S38" s="18"/>
      <c r="T38" s="18"/>
      <c r="U38" s="18"/>
      <c r="V38" s="18"/>
      <c r="W38" s="18"/>
      <c r="X38" s="19"/>
      <c r="Y38" s="210">
        <v>840</v>
      </c>
      <c r="Z38" s="211">
        <v>787.73199999999997</v>
      </c>
      <c r="AA38" s="228">
        <v>559.30899999999997</v>
      </c>
      <c r="AB38" s="213">
        <f t="shared" si="7"/>
        <v>108.03765387400433</v>
      </c>
      <c r="AC38" s="214">
        <f t="shared" si="8"/>
        <v>-76.440988788167942</v>
      </c>
      <c r="AD38" s="215">
        <v>31.603000000000002</v>
      </c>
      <c r="AE38" s="211">
        <v>15.191000000000001</v>
      </c>
      <c r="AF38" s="216">
        <v>134.14400000000001</v>
      </c>
      <c r="AG38" s="431" t="s">
        <v>61</v>
      </c>
      <c r="AH38" s="432"/>
    </row>
    <row r="39" spans="3:34">
      <c r="C39" s="18"/>
      <c r="D39" s="18"/>
      <c r="E39" s="18"/>
      <c r="F39" s="18"/>
      <c r="G39" s="18"/>
      <c r="H39" s="18"/>
      <c r="I39" s="18"/>
      <c r="J39" s="19"/>
      <c r="K39" s="309" t="s">
        <v>0</v>
      </c>
      <c r="L39" s="76">
        <v>61.403508771929801</v>
      </c>
      <c r="M39" s="71">
        <v>4.5999999999999996</v>
      </c>
      <c r="N39" s="71">
        <v>0</v>
      </c>
      <c r="O39" s="71">
        <v>2.85</v>
      </c>
      <c r="P39" s="395" t="s">
        <v>12</v>
      </c>
      <c r="Q39" s="395"/>
      <c r="S39" s="18"/>
      <c r="T39" s="18"/>
      <c r="U39" s="18"/>
      <c r="V39" s="18"/>
      <c r="W39" s="18"/>
      <c r="X39" s="19"/>
      <c r="Y39" s="210">
        <v>45</v>
      </c>
      <c r="Z39" s="211">
        <v>20.98</v>
      </c>
      <c r="AA39" s="228">
        <v>34.1</v>
      </c>
      <c r="AB39" s="213" t="s">
        <v>0</v>
      </c>
      <c r="AC39" s="214">
        <f t="shared" si="8"/>
        <v>61.403508771929801</v>
      </c>
      <c r="AD39" s="215">
        <v>4.5999999999999996</v>
      </c>
      <c r="AE39" s="211">
        <v>0</v>
      </c>
      <c r="AF39" s="216">
        <v>2.85</v>
      </c>
      <c r="AG39" s="431" t="s">
        <v>12</v>
      </c>
      <c r="AH39" s="432"/>
    </row>
    <row r="40" spans="3:34" ht="15" thickBot="1">
      <c r="C40" s="18"/>
      <c r="D40" s="18"/>
      <c r="E40" s="18"/>
      <c r="F40" s="18"/>
      <c r="G40" s="18"/>
      <c r="H40" s="18"/>
      <c r="I40" s="18"/>
      <c r="J40" s="19"/>
      <c r="K40" s="308">
        <v>49.206349206349209</v>
      </c>
      <c r="L40" s="78">
        <v>21.720009772782806</v>
      </c>
      <c r="M40" s="72">
        <v>9.9640000000000004</v>
      </c>
      <c r="N40" s="72">
        <v>6.6779999999999999</v>
      </c>
      <c r="O40" s="73">
        <v>8.1859999999999999</v>
      </c>
      <c r="P40" s="396" t="s">
        <v>25</v>
      </c>
      <c r="Q40" s="396"/>
      <c r="S40" s="18"/>
      <c r="T40" s="18"/>
      <c r="U40" s="18"/>
      <c r="V40" s="18"/>
      <c r="W40" s="18"/>
      <c r="X40" s="19"/>
      <c r="Y40" s="217">
        <v>140</v>
      </c>
      <c r="Z40" s="229">
        <v>129</v>
      </c>
      <c r="AA40" s="230">
        <v>108.285</v>
      </c>
      <c r="AB40" s="220">
        <f t="shared" si="7"/>
        <v>49.206349206349209</v>
      </c>
      <c r="AC40" s="221">
        <f t="shared" si="8"/>
        <v>21.720009772782806</v>
      </c>
      <c r="AD40" s="231">
        <v>9.9640000000000004</v>
      </c>
      <c r="AE40" s="229">
        <v>6.6779999999999999</v>
      </c>
      <c r="AF40" s="232">
        <v>8.1859999999999999</v>
      </c>
      <c r="AG40" s="435" t="s">
        <v>25</v>
      </c>
      <c r="AH40" s="436"/>
    </row>
    <row r="41" spans="3:34" ht="22.5" customHeight="1" thickBot="1">
      <c r="C41" s="18"/>
      <c r="D41" s="18"/>
      <c r="E41" s="18"/>
      <c r="F41" s="18"/>
      <c r="G41" s="18"/>
      <c r="H41" s="18"/>
      <c r="I41" s="18"/>
      <c r="J41" s="19"/>
      <c r="K41" s="310">
        <v>0.34090823468858567</v>
      </c>
      <c r="L41" s="122">
        <v>-0.30185509968055302</v>
      </c>
      <c r="M41" s="123">
        <v>87.799253500500001</v>
      </c>
      <c r="N41" s="123">
        <v>65.47745119999999</v>
      </c>
      <c r="O41" s="123">
        <v>125.76078899999999</v>
      </c>
      <c r="P41" s="373" t="s">
        <v>41</v>
      </c>
      <c r="Q41" s="374"/>
      <c r="R41" s="38"/>
      <c r="S41" s="18"/>
      <c r="T41" s="18"/>
      <c r="U41" s="18"/>
      <c r="V41" s="18"/>
      <c r="W41" s="18"/>
      <c r="X41" s="19"/>
      <c r="Y41" s="19"/>
      <c r="Z41" s="442" t="s">
        <v>58</v>
      </c>
      <c r="AA41" s="442"/>
      <c r="AB41" s="20"/>
      <c r="AC41" s="20"/>
      <c r="AD41" s="20"/>
      <c r="AE41" s="448" t="s">
        <v>64</v>
      </c>
      <c r="AF41" s="448"/>
      <c r="AG41" s="448"/>
      <c r="AH41" s="448"/>
    </row>
    <row r="42" spans="3:34" ht="19.5" customHeight="1">
      <c r="C42" s="18"/>
      <c r="D42" s="18"/>
      <c r="E42" s="18"/>
      <c r="F42" s="18"/>
      <c r="G42" s="18"/>
      <c r="H42" s="18"/>
      <c r="I42" s="18"/>
      <c r="J42" s="19"/>
      <c r="M42" s="38"/>
      <c r="S42" s="18"/>
      <c r="T42" s="18"/>
      <c r="U42" s="18"/>
      <c r="V42" s="18"/>
      <c r="W42" s="18"/>
      <c r="X42" s="19"/>
      <c r="Y42" s="406" t="s">
        <v>46</v>
      </c>
      <c r="Z42" s="407"/>
      <c r="AA42" s="408"/>
      <c r="AB42" s="409" t="s">
        <v>47</v>
      </c>
      <c r="AC42" s="410"/>
      <c r="AD42" s="411" t="s">
        <v>48</v>
      </c>
      <c r="AE42" s="407"/>
      <c r="AF42" s="408"/>
      <c r="AG42" s="412" t="s">
        <v>60</v>
      </c>
      <c r="AH42" s="413"/>
    </row>
    <row r="43" spans="3:34" ht="15.75" customHeight="1" thickBot="1">
      <c r="C43" s="18"/>
      <c r="D43" s="18"/>
      <c r="E43" s="18"/>
      <c r="F43" s="18"/>
      <c r="G43" s="18"/>
      <c r="H43" s="18"/>
      <c r="I43" s="18"/>
      <c r="J43" s="19"/>
      <c r="S43" s="18"/>
      <c r="T43" s="18"/>
      <c r="U43" s="18"/>
      <c r="V43" s="18"/>
      <c r="W43" s="18"/>
      <c r="X43" s="19"/>
      <c r="Y43" s="146" t="s">
        <v>50</v>
      </c>
      <c r="Z43" s="147" t="s">
        <v>51</v>
      </c>
      <c r="AA43" s="148" t="s">
        <v>52</v>
      </c>
      <c r="AB43" s="149" t="s">
        <v>53</v>
      </c>
      <c r="AC43" s="150" t="s">
        <v>54</v>
      </c>
      <c r="AD43" s="151" t="s">
        <v>55</v>
      </c>
      <c r="AE43" s="147" t="s">
        <v>51</v>
      </c>
      <c r="AF43" s="152">
        <v>2010</v>
      </c>
      <c r="AG43" s="414"/>
      <c r="AH43" s="415"/>
    </row>
    <row r="44" spans="3:34" ht="19.5" customHeight="1" thickBot="1">
      <c r="C44" s="18"/>
      <c r="D44" s="18"/>
      <c r="E44" s="18"/>
      <c r="F44" s="18"/>
      <c r="G44" s="18"/>
      <c r="H44" s="18"/>
      <c r="I44" s="18"/>
      <c r="J44" s="19"/>
      <c r="K44" s="360" t="s">
        <v>26</v>
      </c>
      <c r="L44" s="361"/>
      <c r="M44" s="345" t="s">
        <v>77</v>
      </c>
      <c r="N44" s="347" t="s">
        <v>76</v>
      </c>
      <c r="O44" s="347" t="s">
        <v>75</v>
      </c>
      <c r="P44" s="357" t="s">
        <v>31</v>
      </c>
      <c r="Q44" s="357"/>
      <c r="S44" s="18"/>
      <c r="T44" s="18"/>
      <c r="U44" s="18"/>
      <c r="V44" s="18"/>
      <c r="W44" s="18"/>
      <c r="X44" s="19"/>
      <c r="Y44" s="195">
        <v>6340</v>
      </c>
      <c r="Z44" s="196">
        <v>4037</v>
      </c>
      <c r="AA44" s="201">
        <v>4761.732</v>
      </c>
      <c r="AB44" s="233">
        <f>(AD44-AE44)*100/AE44</f>
        <v>-20.734215009202043</v>
      </c>
      <c r="AC44" s="199">
        <f>(AD44-AF44)*100/AF44</f>
        <v>-55.174636923745787</v>
      </c>
      <c r="AD44" s="200">
        <v>301.05700000000002</v>
      </c>
      <c r="AE44" s="196">
        <v>379.80700000000002</v>
      </c>
      <c r="AF44" s="201">
        <v>671.62199999999996</v>
      </c>
      <c r="AG44" s="425" t="s">
        <v>18</v>
      </c>
      <c r="AH44" s="426"/>
    </row>
    <row r="45" spans="3:34" ht="15" thickBot="1">
      <c r="C45" s="18"/>
      <c r="D45" s="18"/>
      <c r="E45" s="18"/>
      <c r="F45" s="18"/>
      <c r="G45" s="18"/>
      <c r="H45" s="18"/>
      <c r="I45" s="18"/>
      <c r="J45" s="19"/>
      <c r="K45" s="21" t="s">
        <v>70</v>
      </c>
      <c r="L45" s="22" t="s">
        <v>71</v>
      </c>
      <c r="M45" s="346"/>
      <c r="N45" s="348"/>
      <c r="O45" s="348"/>
      <c r="P45" s="357"/>
      <c r="Q45" s="357"/>
      <c r="S45" s="18"/>
      <c r="T45" s="18"/>
      <c r="U45" s="18"/>
      <c r="V45" s="18"/>
      <c r="W45" s="18"/>
      <c r="X45" s="19"/>
      <c r="Y45" s="202"/>
      <c r="Z45" s="203"/>
      <c r="AA45" s="227"/>
      <c r="AB45" s="234"/>
      <c r="AC45" s="206"/>
      <c r="AD45" s="207"/>
      <c r="AE45" s="208"/>
      <c r="AF45" s="209"/>
      <c r="AG45" s="427" t="s">
        <v>5</v>
      </c>
      <c r="AH45" s="428"/>
    </row>
    <row r="46" spans="3:34" ht="15" thickBot="1">
      <c r="C46" s="18"/>
      <c r="D46" s="18"/>
      <c r="E46" s="18"/>
      <c r="F46" s="18"/>
      <c r="G46" s="18"/>
      <c r="H46" s="18"/>
      <c r="I46" s="18"/>
      <c r="J46" s="19"/>
      <c r="K46" s="79">
        <v>-20.734215009202043</v>
      </c>
      <c r="L46" s="136">
        <v>-55.174636923745787</v>
      </c>
      <c r="M46" s="137">
        <v>301.05700000000002</v>
      </c>
      <c r="N46" s="138">
        <v>379.80700000000002</v>
      </c>
      <c r="O46" s="139">
        <v>671.62199999999996</v>
      </c>
      <c r="P46" s="385" t="s">
        <v>18</v>
      </c>
      <c r="Q46" s="386"/>
      <c r="S46" s="18"/>
      <c r="T46" s="18"/>
      <c r="U46" s="18"/>
      <c r="V46" s="18"/>
      <c r="W46" s="18"/>
      <c r="X46" s="19"/>
      <c r="Y46" s="210">
        <v>50</v>
      </c>
      <c r="Z46" s="211">
        <v>117.331</v>
      </c>
      <c r="AA46" s="228">
        <v>101.898</v>
      </c>
      <c r="AB46" s="213">
        <f t="shared" ref="AB46:AB50" si="9">(AD46-AE46)*100/AE46</f>
        <v>177.94622425629291</v>
      </c>
      <c r="AC46" s="214">
        <f t="shared" ref="AC46:AC50" si="10">(AD46-AF46)*100/AF46</f>
        <v>10.67198177676539</v>
      </c>
      <c r="AD46" s="215">
        <v>9.7170000000000005</v>
      </c>
      <c r="AE46" s="211">
        <v>3.496</v>
      </c>
      <c r="AF46" s="216">
        <v>8.7799999999999994</v>
      </c>
      <c r="AG46" s="431" t="s">
        <v>10</v>
      </c>
      <c r="AH46" s="432"/>
    </row>
    <row r="47" spans="3:34">
      <c r="C47" s="18"/>
      <c r="D47" s="18"/>
      <c r="E47" s="18"/>
      <c r="F47" s="18"/>
      <c r="G47" s="18"/>
      <c r="H47" s="18"/>
      <c r="I47" s="18"/>
      <c r="J47" s="19"/>
      <c r="K47" s="75"/>
      <c r="L47" s="74"/>
      <c r="M47" s="68"/>
      <c r="N47" s="69"/>
      <c r="O47" s="70"/>
      <c r="P47" s="383" t="s">
        <v>5</v>
      </c>
      <c r="Q47" s="384"/>
      <c r="S47" s="18"/>
      <c r="T47" s="18"/>
      <c r="U47" s="18"/>
      <c r="V47" s="18"/>
      <c r="W47" s="18"/>
      <c r="X47" s="19"/>
      <c r="Y47" s="210">
        <v>30</v>
      </c>
      <c r="Z47" s="211">
        <v>24.48</v>
      </c>
      <c r="AA47" s="228">
        <v>27.99</v>
      </c>
      <c r="AB47" s="213">
        <f t="shared" si="9"/>
        <v>-31.553730321697472</v>
      </c>
      <c r="AC47" s="214">
        <f t="shared" si="10"/>
        <v>17.508813160987078</v>
      </c>
      <c r="AD47" s="215">
        <v>1</v>
      </c>
      <c r="AE47" s="235">
        <v>1.4610000000000001</v>
      </c>
      <c r="AF47" s="236">
        <v>0.85099999999999998</v>
      </c>
      <c r="AG47" s="431" t="s">
        <v>23</v>
      </c>
      <c r="AH47" s="432"/>
    </row>
    <row r="48" spans="3:34">
      <c r="C48" s="18"/>
      <c r="D48" s="18"/>
      <c r="E48" s="18"/>
      <c r="F48" s="18"/>
      <c r="G48" s="18"/>
      <c r="H48" s="18"/>
      <c r="I48" s="18"/>
      <c r="J48" s="19"/>
      <c r="K48" s="258">
        <v>177.94622425629291</v>
      </c>
      <c r="L48" s="76">
        <v>10.67198177676539</v>
      </c>
      <c r="M48" s="311">
        <v>9.7170000000000005</v>
      </c>
      <c r="N48" s="311">
        <v>3.496</v>
      </c>
      <c r="O48" s="311">
        <v>8.7799999999999994</v>
      </c>
      <c r="P48" s="381" t="s">
        <v>10</v>
      </c>
      <c r="Q48" s="382"/>
      <c r="S48" s="18"/>
      <c r="T48" s="18"/>
      <c r="U48" s="18"/>
      <c r="V48" s="18"/>
      <c r="W48" s="18"/>
      <c r="X48" s="19"/>
      <c r="Y48" s="210">
        <v>60</v>
      </c>
      <c r="Z48" s="211">
        <v>78.167000000000002</v>
      </c>
      <c r="AA48" s="228">
        <v>97.430999999999997</v>
      </c>
      <c r="AB48" s="213">
        <f t="shared" si="9"/>
        <v>628.52071005917162</v>
      </c>
      <c r="AC48" s="214">
        <f t="shared" si="10"/>
        <v>168.82096069868993</v>
      </c>
      <c r="AD48" s="215">
        <v>6.1559999999999997</v>
      </c>
      <c r="AE48" s="237">
        <v>0.84499999999999997</v>
      </c>
      <c r="AF48" s="216">
        <v>2.29</v>
      </c>
      <c r="AG48" s="431" t="s">
        <v>61</v>
      </c>
      <c r="AH48" s="432"/>
    </row>
    <row r="49" spans="3:34">
      <c r="C49" s="18"/>
      <c r="D49" s="18"/>
      <c r="E49" s="18"/>
      <c r="F49" s="18"/>
      <c r="G49" s="18"/>
      <c r="H49" s="18"/>
      <c r="I49" s="18"/>
      <c r="J49" s="19"/>
      <c r="K49" s="77">
        <v>-31.553730321697472</v>
      </c>
      <c r="L49" s="76">
        <v>17.508813160987078</v>
      </c>
      <c r="M49" s="311">
        <v>1</v>
      </c>
      <c r="N49" s="311">
        <v>1.4610000000000001</v>
      </c>
      <c r="O49" s="311">
        <v>0.85099999999999998</v>
      </c>
      <c r="P49" s="375" t="s">
        <v>23</v>
      </c>
      <c r="Q49" s="376"/>
      <c r="S49" s="18"/>
      <c r="T49" s="18"/>
      <c r="U49" s="18"/>
      <c r="V49" s="18"/>
      <c r="W49" s="18"/>
      <c r="X49" s="19"/>
      <c r="Y49" s="210">
        <v>15</v>
      </c>
      <c r="Z49" s="211">
        <v>23.949000000000002</v>
      </c>
      <c r="AA49" s="228">
        <v>25.045999999999999</v>
      </c>
      <c r="AB49" s="213">
        <f t="shared" si="9"/>
        <v>275.30434782608694</v>
      </c>
      <c r="AC49" s="214">
        <f t="shared" si="10"/>
        <v>13.638757240652971</v>
      </c>
      <c r="AD49" s="215">
        <v>2.1579999999999999</v>
      </c>
      <c r="AE49" s="237">
        <v>0.57499999999999996</v>
      </c>
      <c r="AF49" s="216">
        <v>1.899</v>
      </c>
      <c r="AG49" s="431" t="s">
        <v>12</v>
      </c>
      <c r="AH49" s="432"/>
    </row>
    <row r="50" spans="3:34" ht="15" thickBot="1">
      <c r="C50" s="18"/>
      <c r="D50" s="18"/>
      <c r="E50" s="18"/>
      <c r="F50" s="18"/>
      <c r="G50" s="18"/>
      <c r="H50" s="18"/>
      <c r="I50" s="18"/>
      <c r="J50" s="19"/>
      <c r="K50" s="258">
        <v>628.52071005917162</v>
      </c>
      <c r="L50" s="76">
        <v>168.82096069868993</v>
      </c>
      <c r="M50" s="311">
        <v>6.1559999999999997</v>
      </c>
      <c r="N50" s="311">
        <v>0.84499999999999997</v>
      </c>
      <c r="O50" s="311">
        <v>2.29</v>
      </c>
      <c r="P50" s="375" t="s">
        <v>11</v>
      </c>
      <c r="Q50" s="376"/>
      <c r="S50" s="18"/>
      <c r="T50" s="18"/>
      <c r="U50" s="18"/>
      <c r="V50" s="18"/>
      <c r="W50" s="18"/>
      <c r="X50" s="19"/>
      <c r="Y50" s="217">
        <v>5</v>
      </c>
      <c r="Z50" s="238">
        <v>4.6900000000000004</v>
      </c>
      <c r="AA50" s="239">
        <v>3.7549999999999999</v>
      </c>
      <c r="AB50" s="220">
        <f t="shared" si="9"/>
        <v>-9.1145833333333321</v>
      </c>
      <c r="AC50" s="221">
        <f t="shared" si="10"/>
        <v>-46.581632653061227</v>
      </c>
      <c r="AD50" s="240">
        <v>0.26174999999999998</v>
      </c>
      <c r="AE50" s="241">
        <v>0.28799999999999998</v>
      </c>
      <c r="AF50" s="242">
        <v>0.49</v>
      </c>
      <c r="AG50" s="435" t="s">
        <v>24</v>
      </c>
      <c r="AH50" s="436"/>
    </row>
    <row r="51" spans="3:34" ht="18.75" customHeight="1" thickBot="1">
      <c r="C51" s="18"/>
      <c r="D51" s="18"/>
      <c r="E51" s="18"/>
      <c r="F51" s="18"/>
      <c r="G51" s="18"/>
      <c r="H51" s="18"/>
      <c r="I51" s="18"/>
      <c r="J51" s="19"/>
      <c r="K51" s="258">
        <v>275.30434782608694</v>
      </c>
      <c r="L51" s="76">
        <v>13.638757240652971</v>
      </c>
      <c r="M51" s="311">
        <v>2.1579999999999999</v>
      </c>
      <c r="N51" s="311">
        <v>0.57499999999999996</v>
      </c>
      <c r="O51" s="311">
        <v>1.899</v>
      </c>
      <c r="P51" s="375" t="s">
        <v>12</v>
      </c>
      <c r="Q51" s="376"/>
      <c r="S51" s="18"/>
      <c r="T51" s="18"/>
      <c r="U51" s="18"/>
      <c r="V51" s="18"/>
      <c r="W51" s="18"/>
      <c r="X51" s="19"/>
      <c r="Y51" s="19"/>
      <c r="Z51" s="442" t="s">
        <v>44</v>
      </c>
      <c r="AA51" s="442"/>
      <c r="AB51" s="20"/>
      <c r="AC51" s="443" t="s">
        <v>65</v>
      </c>
      <c r="AD51" s="443"/>
      <c r="AE51" s="443"/>
      <c r="AF51" s="443"/>
      <c r="AG51" s="443"/>
      <c r="AH51" s="443"/>
    </row>
    <row r="52" spans="3:34" ht="18.75" customHeight="1" thickBot="1">
      <c r="C52" s="18"/>
      <c r="D52" s="18"/>
      <c r="E52" s="18"/>
      <c r="F52" s="18"/>
      <c r="G52" s="18"/>
      <c r="H52" s="18"/>
      <c r="I52" s="18"/>
      <c r="J52" s="19"/>
      <c r="K52" s="265">
        <v>-9.1145833333333321</v>
      </c>
      <c r="L52" s="78">
        <v>-46.581632653061227</v>
      </c>
      <c r="M52" s="312">
        <v>0.26174999999999998</v>
      </c>
      <c r="N52" s="312">
        <v>0.28799999999999998</v>
      </c>
      <c r="O52" s="313">
        <v>0.49</v>
      </c>
      <c r="P52" s="369" t="s">
        <v>24</v>
      </c>
      <c r="Q52" s="370"/>
      <c r="S52" s="18"/>
      <c r="T52" s="18"/>
      <c r="U52" s="18"/>
      <c r="V52" s="18"/>
      <c r="W52" s="18"/>
      <c r="X52" s="19"/>
      <c r="Y52" s="406" t="s">
        <v>46</v>
      </c>
      <c r="Z52" s="407"/>
      <c r="AA52" s="408"/>
      <c r="AB52" s="409" t="s">
        <v>47</v>
      </c>
      <c r="AC52" s="410"/>
      <c r="AD52" s="411" t="s">
        <v>48</v>
      </c>
      <c r="AE52" s="407"/>
      <c r="AF52" s="408"/>
      <c r="AG52" s="412" t="s">
        <v>60</v>
      </c>
      <c r="AH52" s="413"/>
    </row>
    <row r="53" spans="3:34" ht="15.75" customHeight="1" thickBot="1">
      <c r="C53" s="18"/>
      <c r="D53" s="18"/>
      <c r="E53" s="18"/>
      <c r="F53" s="18"/>
      <c r="G53" s="18"/>
      <c r="H53" s="18"/>
      <c r="I53" s="18"/>
      <c r="J53" s="19"/>
      <c r="K53" s="121">
        <v>-0.51303299380260936</v>
      </c>
      <c r="L53" s="287">
        <v>-0.38677222895281005</v>
      </c>
      <c r="M53" s="125">
        <v>35.369633025500001</v>
      </c>
      <c r="N53" s="125">
        <v>72.632503999999997</v>
      </c>
      <c r="O53" s="125">
        <v>57.677806999999987</v>
      </c>
      <c r="P53" s="371" t="s">
        <v>34</v>
      </c>
      <c r="Q53" s="372"/>
      <c r="S53" s="18"/>
      <c r="T53" s="18"/>
      <c r="U53" s="18"/>
      <c r="V53" s="18"/>
      <c r="W53" s="18"/>
      <c r="X53" s="19"/>
      <c r="Y53" s="146" t="s">
        <v>50</v>
      </c>
      <c r="Z53" s="147" t="s">
        <v>51</v>
      </c>
      <c r="AA53" s="148" t="s">
        <v>52</v>
      </c>
      <c r="AB53" s="149" t="s">
        <v>53</v>
      </c>
      <c r="AC53" s="150" t="s">
        <v>54</v>
      </c>
      <c r="AD53" s="151" t="s">
        <v>55</v>
      </c>
      <c r="AE53" s="147" t="s">
        <v>51</v>
      </c>
      <c r="AF53" s="152">
        <v>2010</v>
      </c>
      <c r="AG53" s="414"/>
      <c r="AH53" s="415"/>
    </row>
    <row r="54" spans="3:34">
      <c r="C54" s="18"/>
      <c r="D54" s="18"/>
      <c r="E54" s="18"/>
      <c r="F54" s="18"/>
      <c r="G54" s="18"/>
      <c r="H54" s="18"/>
      <c r="I54" s="18"/>
      <c r="J54" s="19"/>
      <c r="K54" s="119">
        <f>M54/N54-1</f>
        <v>1.8946361590397602</v>
      </c>
      <c r="L54" s="19"/>
      <c r="M54" s="117">
        <f>SUM(M48:M52)</f>
        <v>19.292750000000002</v>
      </c>
      <c r="N54" s="117">
        <f t="shared" ref="N54:O54" si="11">SUM(N48:N52)</f>
        <v>6.665</v>
      </c>
      <c r="O54" s="117">
        <f t="shared" si="11"/>
        <v>14.31</v>
      </c>
      <c r="P54" s="19"/>
      <c r="Q54" s="19"/>
      <c r="S54" s="18"/>
      <c r="T54" s="18"/>
      <c r="U54" s="18"/>
      <c r="V54" s="18"/>
      <c r="W54" s="18"/>
      <c r="X54" s="19"/>
      <c r="Y54" s="243">
        <f>1340*90/1000</f>
        <v>120.6</v>
      </c>
      <c r="Z54" s="244">
        <f>1153*126.51/1000</f>
        <v>145.86602999999999</v>
      </c>
      <c r="AA54" s="245">
        <f>1070*192/1000</f>
        <v>205.44</v>
      </c>
      <c r="AB54" s="246">
        <f>(AD54-AE54)*100/AE54</f>
        <v>-100</v>
      </c>
      <c r="AC54" s="247">
        <f>(AD54-AF54)*100/AF54</f>
        <v>-100</v>
      </c>
      <c r="AD54" s="248">
        <v>0</v>
      </c>
      <c r="AE54" s="244">
        <f>86.831*175.91/1000</f>
        <v>15.274441210000001</v>
      </c>
      <c r="AF54" s="245">
        <f>64.618*53.22/1000</f>
        <v>3.4389699599999997</v>
      </c>
      <c r="AG54" s="444" t="s">
        <v>66</v>
      </c>
      <c r="AH54" s="445"/>
    </row>
    <row r="55" spans="3:34" ht="15" thickBot="1">
      <c r="C55" s="18"/>
      <c r="D55" s="18"/>
      <c r="E55" s="18"/>
      <c r="F55" s="18"/>
      <c r="G55" s="18"/>
      <c r="H55" s="18"/>
      <c r="I55" s="18"/>
      <c r="J55" s="19"/>
      <c r="K55" s="19"/>
      <c r="L55" s="19"/>
      <c r="M55" s="118"/>
      <c r="N55" s="19"/>
      <c r="O55" s="19"/>
      <c r="P55" s="19"/>
      <c r="Q55" s="19"/>
      <c r="S55" s="18"/>
      <c r="T55" s="18"/>
      <c r="U55" s="18"/>
      <c r="V55" s="18"/>
      <c r="W55" s="18"/>
      <c r="X55" s="19"/>
      <c r="Y55" s="217">
        <f>300*490/1000</f>
        <v>147</v>
      </c>
      <c r="Z55" s="218">
        <f>227*495.97/1000</f>
        <v>112.58519</v>
      </c>
      <c r="AA55" s="223">
        <f>227*552/1000</f>
        <v>125.304</v>
      </c>
      <c r="AB55" s="249" t="s">
        <v>0</v>
      </c>
      <c r="AC55" s="250">
        <f>(AD55-AF55)*100/AF55</f>
        <v>-35.239301907861986</v>
      </c>
      <c r="AD55" s="251">
        <f>23324.051*447.1/1000000</f>
        <v>10.4281832021</v>
      </c>
      <c r="AE55" s="218">
        <f>0*639.68/1000</f>
        <v>0</v>
      </c>
      <c r="AF55" s="223">
        <f>50.507*318.82/1000</f>
        <v>16.102641739999999</v>
      </c>
      <c r="AG55" s="446" t="s">
        <v>67</v>
      </c>
      <c r="AH55" s="447"/>
    </row>
    <row r="56" spans="3:34" ht="16.2" thickBot="1">
      <c r="C56" s="18"/>
      <c r="D56" s="18"/>
      <c r="E56" s="18"/>
      <c r="F56" s="18"/>
      <c r="G56" s="18"/>
      <c r="H56" s="18"/>
      <c r="I56" s="18"/>
      <c r="J56" s="19"/>
      <c r="K56" s="19"/>
      <c r="L56" s="19"/>
      <c r="M56" s="118">
        <f>M48/M54</f>
        <v>0.50366070155887577</v>
      </c>
      <c r="N56" s="19"/>
      <c r="O56" s="19"/>
      <c r="P56" s="19"/>
      <c r="Q56" s="19"/>
      <c r="S56" s="18"/>
      <c r="T56" s="18"/>
      <c r="U56" s="18"/>
      <c r="V56" s="18"/>
      <c r="W56" s="18"/>
      <c r="X56" s="19"/>
      <c r="Y56" s="252">
        <f>SUM(Y54:Y55)</f>
        <v>267.60000000000002</v>
      </c>
      <c r="Z56" s="253">
        <f>SUM(Z54:Z55)</f>
        <v>258.45121999999998</v>
      </c>
      <c r="AA56" s="254">
        <f>SUM(AA54:AA55)</f>
        <v>330.74400000000003</v>
      </c>
      <c r="AB56" s="255">
        <f>(AD56-AE56)*100/AE56</f>
        <v>-31.72789067221138</v>
      </c>
      <c r="AC56" s="256">
        <f>(AD56-AF56)*100/AF56</f>
        <v>-46.6360126166052</v>
      </c>
      <c r="AD56" s="253">
        <f>SUM(AD54:AD55)</f>
        <v>10.4281832021</v>
      </c>
      <c r="AE56" s="257">
        <f>SUM(AE54:AE55)</f>
        <v>15.274441210000001</v>
      </c>
      <c r="AF56" s="254">
        <f>SUM(AF54:AF55)</f>
        <v>19.541611699999997</v>
      </c>
      <c r="AG56" s="423" t="s">
        <v>13</v>
      </c>
      <c r="AH56" s="424"/>
    </row>
    <row r="57" spans="3:34">
      <c r="C57" s="23"/>
      <c r="D57" s="23"/>
      <c r="E57" s="23"/>
      <c r="F57" s="23"/>
      <c r="G57" s="23"/>
      <c r="H57" s="23"/>
      <c r="I57" s="23"/>
      <c r="J57" s="24"/>
      <c r="K57" s="24"/>
      <c r="L57" s="24"/>
      <c r="M57" s="24"/>
      <c r="N57" s="24"/>
      <c r="O57" s="24"/>
      <c r="P57" s="24"/>
      <c r="Q57" s="24"/>
      <c r="S57" s="18"/>
      <c r="T57" s="18"/>
      <c r="U57" s="18"/>
      <c r="V57" s="18"/>
      <c r="W57" s="18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3:34" ht="18">
      <c r="S58" s="23"/>
      <c r="T58" s="23"/>
      <c r="U58" s="23"/>
      <c r="V58" s="23"/>
      <c r="W58" s="23"/>
      <c r="X58" s="23"/>
      <c r="Y58" s="23"/>
      <c r="Z58" s="23"/>
      <c r="AA58" s="441"/>
      <c r="AB58" s="441"/>
      <c r="AC58" s="441"/>
      <c r="AD58" s="441"/>
      <c r="AE58" s="441"/>
      <c r="AF58" s="441"/>
      <c r="AG58" s="441"/>
      <c r="AH58" s="441"/>
    </row>
  </sheetData>
  <mergeCells count="129">
    <mergeCell ref="AG44:AH44"/>
    <mergeCell ref="AG45:AH45"/>
    <mergeCell ref="AG46:AH46"/>
    <mergeCell ref="AG47:AH47"/>
    <mergeCell ref="AG48:AH48"/>
    <mergeCell ref="AG40:AH40"/>
    <mergeCell ref="Z41:AA41"/>
    <mergeCell ref="AE41:AH41"/>
    <mergeCell ref="Y42:AA42"/>
    <mergeCell ref="AB42:AC42"/>
    <mergeCell ref="AD42:AF42"/>
    <mergeCell ref="AG42:AH43"/>
    <mergeCell ref="AA58:AH58"/>
    <mergeCell ref="AG49:AH49"/>
    <mergeCell ref="AG50:AH50"/>
    <mergeCell ref="Z51:AA51"/>
    <mergeCell ref="AC51:AH51"/>
    <mergeCell ref="Y52:AA52"/>
    <mergeCell ref="AB52:AC52"/>
    <mergeCell ref="AD52:AF52"/>
    <mergeCell ref="AG52:AH53"/>
    <mergeCell ref="AG54:AH54"/>
    <mergeCell ref="AG55:AH55"/>
    <mergeCell ref="AG56:AH56"/>
    <mergeCell ref="AG38:AH38"/>
    <mergeCell ref="AG39:AH39"/>
    <mergeCell ref="Y32:AA32"/>
    <mergeCell ref="AB32:AC32"/>
    <mergeCell ref="AD32:AF32"/>
    <mergeCell ref="AG32:AH33"/>
    <mergeCell ref="AG34:AH34"/>
    <mergeCell ref="AG25:AH25"/>
    <mergeCell ref="AG26:AH26"/>
    <mergeCell ref="AB27:AH27"/>
    <mergeCell ref="AG30:AH30"/>
    <mergeCell ref="Z31:AA31"/>
    <mergeCell ref="AD31:AH31"/>
    <mergeCell ref="AG35:AH35"/>
    <mergeCell ref="AG36:AH36"/>
    <mergeCell ref="AG37:AH37"/>
    <mergeCell ref="AG20:AH20"/>
    <mergeCell ref="AG21:AH21"/>
    <mergeCell ref="AG22:AH22"/>
    <mergeCell ref="AG23:AH23"/>
    <mergeCell ref="AG24:AH24"/>
    <mergeCell ref="Z17:AA17"/>
    <mergeCell ref="AG17:AH17"/>
    <mergeCell ref="Y18:AA18"/>
    <mergeCell ref="AB18:AC18"/>
    <mergeCell ref="AD18:AF18"/>
    <mergeCell ref="AG18:AH19"/>
    <mergeCell ref="AG12:AH12"/>
    <mergeCell ref="AG13:AH13"/>
    <mergeCell ref="AG14:AH14"/>
    <mergeCell ref="AG15:AH15"/>
    <mergeCell ref="Z16:AH16"/>
    <mergeCell ref="AG7:AH7"/>
    <mergeCell ref="AG8:AH8"/>
    <mergeCell ref="AG9:AH9"/>
    <mergeCell ref="AG10:AH10"/>
    <mergeCell ref="AG11:AH11"/>
    <mergeCell ref="Z4:AA4"/>
    <mergeCell ref="AD4:AH4"/>
    <mergeCell ref="Y5:AA5"/>
    <mergeCell ref="AB5:AC5"/>
    <mergeCell ref="AD5:AF5"/>
    <mergeCell ref="AG5:AH6"/>
    <mergeCell ref="S1:AH1"/>
    <mergeCell ref="S2:AH2"/>
    <mergeCell ref="S3:AH3"/>
    <mergeCell ref="K44:L44"/>
    <mergeCell ref="P44:Q45"/>
    <mergeCell ref="P37:Q37"/>
    <mergeCell ref="P38:Q38"/>
    <mergeCell ref="M44:M45"/>
    <mergeCell ref="N44:N45"/>
    <mergeCell ref="O44:O45"/>
    <mergeCell ref="P24:Q24"/>
    <mergeCell ref="P25:Q25"/>
    <mergeCell ref="P26:Q26"/>
    <mergeCell ref="L31:M31"/>
    <mergeCell ref="K32:L32"/>
    <mergeCell ref="P32:Q33"/>
    <mergeCell ref="P34:Q34"/>
    <mergeCell ref="P35:Q35"/>
    <mergeCell ref="P36:Q36"/>
    <mergeCell ref="C2:Q2"/>
    <mergeCell ref="C3:Q3"/>
    <mergeCell ref="M4:Q4"/>
    <mergeCell ref="K5:L5"/>
    <mergeCell ref="P7:Q7"/>
    <mergeCell ref="C1:Q1"/>
    <mergeCell ref="P52:Q52"/>
    <mergeCell ref="P53:Q53"/>
    <mergeCell ref="P41:Q41"/>
    <mergeCell ref="P50:Q50"/>
    <mergeCell ref="P49:Q49"/>
    <mergeCell ref="P51:Q51"/>
    <mergeCell ref="P5:Q6"/>
    <mergeCell ref="P48:Q48"/>
    <mergeCell ref="P47:Q47"/>
    <mergeCell ref="P46:Q46"/>
    <mergeCell ref="P8:Q8"/>
    <mergeCell ref="P9:Q9"/>
    <mergeCell ref="P10:Q10"/>
    <mergeCell ref="P12:Q12"/>
    <mergeCell ref="P11:Q11"/>
    <mergeCell ref="P17:Q17"/>
    <mergeCell ref="P39:Q39"/>
    <mergeCell ref="P40:Q40"/>
    <mergeCell ref="M18:M19"/>
    <mergeCell ref="M5:M6"/>
    <mergeCell ref="N5:N6"/>
    <mergeCell ref="O5:O6"/>
    <mergeCell ref="M32:M33"/>
    <mergeCell ref="N32:N33"/>
    <mergeCell ref="O32:O33"/>
    <mergeCell ref="P14:Q14"/>
    <mergeCell ref="P15:Q15"/>
    <mergeCell ref="K16:Q16"/>
    <mergeCell ref="P13:Q13"/>
    <mergeCell ref="P23:Q23"/>
    <mergeCell ref="P18:Q19"/>
    <mergeCell ref="P20:Q20"/>
    <mergeCell ref="P21:Q21"/>
    <mergeCell ref="P22:Q22"/>
    <mergeCell ref="K18:L18"/>
    <mergeCell ref="O18:O19"/>
    <mergeCell ref="N18:N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="50" zoomScaleNormal="50" workbookViewId="0">
      <selection activeCell="O34" sqref="O34"/>
    </sheetView>
  </sheetViews>
  <sheetFormatPr baseColWidth="10" defaultRowHeight="14.4"/>
  <cols>
    <col min="2" max="2" width="25" customWidth="1"/>
    <col min="3" max="3" width="22.33203125" customWidth="1"/>
    <col min="4" max="7" width="16.33203125" customWidth="1"/>
    <col min="8" max="8" width="10.5546875" style="288" customWidth="1"/>
    <col min="15" max="15" width="20.88671875" customWidth="1"/>
  </cols>
  <sheetData>
    <row r="3" spans="1:15" ht="15" thickBot="1"/>
    <row r="4" spans="1:15" ht="21" customHeight="1">
      <c r="A4" s="460" t="s">
        <v>82</v>
      </c>
      <c r="B4" s="461"/>
      <c r="C4" s="464" t="s">
        <v>78</v>
      </c>
      <c r="D4" s="465" t="s">
        <v>79</v>
      </c>
      <c r="E4" s="465" t="s">
        <v>80</v>
      </c>
      <c r="F4" s="466" t="s">
        <v>70</v>
      </c>
      <c r="G4" s="467" t="s">
        <v>71</v>
      </c>
      <c r="I4" s="360" t="s">
        <v>26</v>
      </c>
      <c r="J4" s="361"/>
      <c r="K4" s="345" t="s">
        <v>77</v>
      </c>
      <c r="L4" s="347" t="s">
        <v>76</v>
      </c>
      <c r="M4" s="347" t="s">
        <v>75</v>
      </c>
      <c r="N4" s="377" t="s">
        <v>17</v>
      </c>
      <c r="O4" s="378"/>
    </row>
    <row r="5" spans="1:15" ht="18.75" customHeight="1" thickBot="1">
      <c r="A5" s="460"/>
      <c r="B5" s="461"/>
      <c r="C5" s="464"/>
      <c r="D5" s="465"/>
      <c r="E5" s="465"/>
      <c r="F5" s="466"/>
      <c r="G5" s="467"/>
      <c r="I5" s="21" t="s">
        <v>70</v>
      </c>
      <c r="J5" s="22" t="s">
        <v>71</v>
      </c>
      <c r="K5" s="346"/>
      <c r="L5" s="348"/>
      <c r="M5" s="348"/>
      <c r="N5" s="379"/>
      <c r="O5" s="380"/>
    </row>
    <row r="6" spans="1:15" ht="21">
      <c r="A6" s="462" t="s">
        <v>1</v>
      </c>
      <c r="B6" s="462"/>
      <c r="C6" s="300">
        <f>Mines!O7</f>
        <v>58.723626499999995</v>
      </c>
      <c r="D6" s="300">
        <f>Mines!N7</f>
        <v>73.309712000000005</v>
      </c>
      <c r="E6" s="300">
        <f>Mines!M7</f>
        <v>35.369633025500001</v>
      </c>
      <c r="F6" s="299">
        <f t="shared" ref="F6:F11" si="0">E6/D6-1</f>
        <v>-0.51753141486219456</v>
      </c>
      <c r="G6" s="302">
        <f t="shared" ref="G6:G14" si="1">E6/C6-1</f>
        <v>-0.39769331130290453</v>
      </c>
      <c r="I6" s="80">
        <v>-0.51753141486219456</v>
      </c>
      <c r="J6" s="107">
        <v>-0.39769331130290453</v>
      </c>
      <c r="K6" s="59">
        <v>35.369633025500001</v>
      </c>
      <c r="L6" s="59">
        <v>73.309712000000005</v>
      </c>
      <c r="M6" s="60">
        <v>58.723626499999995</v>
      </c>
      <c r="N6" s="365" t="s">
        <v>18</v>
      </c>
      <c r="O6" s="365"/>
    </row>
    <row r="7" spans="1:15" ht="21">
      <c r="A7" s="301" t="s">
        <v>0</v>
      </c>
      <c r="B7" s="13" t="s">
        <v>3</v>
      </c>
      <c r="C7" s="319">
        <f>Mines!O8</f>
        <v>1.0458194999999999</v>
      </c>
      <c r="D7" s="319">
        <f>Mines!N8</f>
        <v>0.67720800000000003</v>
      </c>
      <c r="E7" s="319">
        <f>Mines!M8</f>
        <v>0</v>
      </c>
      <c r="F7" s="46">
        <f t="shared" si="0"/>
        <v>-1</v>
      </c>
      <c r="G7" s="48">
        <f t="shared" si="1"/>
        <v>-1</v>
      </c>
      <c r="I7" s="286">
        <v>-1</v>
      </c>
      <c r="J7" s="81">
        <v>-1</v>
      </c>
      <c r="K7" s="317">
        <v>0</v>
      </c>
      <c r="L7" s="317">
        <v>0.67720800000000003</v>
      </c>
      <c r="M7" s="318">
        <v>1.0458194999999999</v>
      </c>
      <c r="N7" s="387" t="s">
        <v>19</v>
      </c>
      <c r="O7" s="387"/>
    </row>
    <row r="8" spans="1:15" ht="21.6" thickBot="1">
      <c r="A8" s="301" t="s">
        <v>0</v>
      </c>
      <c r="B8" s="13" t="s">
        <v>4</v>
      </c>
      <c r="C8" s="289">
        <f>Mines!O9</f>
        <v>57.677806999999987</v>
      </c>
      <c r="D8" s="289">
        <f>Mines!N9</f>
        <v>72.632503999999997</v>
      </c>
      <c r="E8" s="289">
        <f>Mines!M9</f>
        <v>35.369633025500001</v>
      </c>
      <c r="F8" s="46">
        <f t="shared" si="0"/>
        <v>-0.51303299380260936</v>
      </c>
      <c r="G8" s="48">
        <f t="shared" si="1"/>
        <v>-0.38677222895281005</v>
      </c>
      <c r="I8" s="286">
        <v>-0.51303299380260936</v>
      </c>
      <c r="J8" s="81">
        <v>-0.38677222895281005</v>
      </c>
      <c r="K8" s="61">
        <v>35.369633025500001</v>
      </c>
      <c r="L8" s="61">
        <v>72.632503999999997</v>
      </c>
      <c r="M8" s="62">
        <v>57.677806999999987</v>
      </c>
      <c r="N8" s="388" t="s">
        <v>34</v>
      </c>
      <c r="O8" s="388"/>
    </row>
    <row r="9" spans="1:15" ht="21">
      <c r="A9" s="462" t="s">
        <v>2</v>
      </c>
      <c r="B9" s="462"/>
      <c r="C9" s="300">
        <f>Mines!O10</f>
        <v>141.494474</v>
      </c>
      <c r="D9" s="300">
        <f>Mines!N10</f>
        <v>79.251220518400004</v>
      </c>
      <c r="E9" s="300">
        <f>Mines!M10</f>
        <v>112.64473482</v>
      </c>
      <c r="F9" s="302">
        <f t="shared" si="0"/>
        <v>0.42136277628490171</v>
      </c>
      <c r="G9" s="302">
        <f t="shared" si="1"/>
        <v>-0.20389304517998352</v>
      </c>
      <c r="I9" s="344">
        <v>0.42136277628490171</v>
      </c>
      <c r="J9" s="107">
        <v>-0.20389304517998352</v>
      </c>
      <c r="K9" s="59">
        <v>112.64473482</v>
      </c>
      <c r="L9" s="59">
        <v>79.251220518400004</v>
      </c>
      <c r="M9" s="60">
        <v>141.494474</v>
      </c>
      <c r="N9" s="389" t="s">
        <v>5</v>
      </c>
      <c r="O9" s="390"/>
    </row>
    <row r="10" spans="1:15" ht="21">
      <c r="A10" s="2" t="s">
        <v>0</v>
      </c>
      <c r="B10" s="3" t="s">
        <v>3</v>
      </c>
      <c r="C10" s="289">
        <f>Mines!O11</f>
        <v>125.76078899999999</v>
      </c>
      <c r="D10" s="289">
        <f>Mines!N11</f>
        <v>65.47745119999999</v>
      </c>
      <c r="E10" s="289">
        <f>Mines!M11</f>
        <v>87.799253500500001</v>
      </c>
      <c r="F10" s="5">
        <f t="shared" si="0"/>
        <v>0.34090823468858567</v>
      </c>
      <c r="G10" s="5">
        <f t="shared" si="1"/>
        <v>-0.30185509968055302</v>
      </c>
      <c r="I10" s="269">
        <v>0.34090823468858567</v>
      </c>
      <c r="J10" s="81">
        <v>-0.30185509968055302</v>
      </c>
      <c r="K10" s="142">
        <v>87.799253500500001</v>
      </c>
      <c r="L10" s="142">
        <v>65.47745119999999</v>
      </c>
      <c r="M10" s="143">
        <v>125.76078899999999</v>
      </c>
      <c r="N10" s="393" t="s">
        <v>33</v>
      </c>
      <c r="O10" s="394"/>
    </row>
    <row r="11" spans="1:15" ht="21.6" thickBot="1">
      <c r="A11" s="2" t="s">
        <v>0</v>
      </c>
      <c r="B11" s="3" t="s">
        <v>4</v>
      </c>
      <c r="C11" s="289">
        <f>Mines!O12</f>
        <v>15.733685000000005</v>
      </c>
      <c r="D11" s="289">
        <f>Mines!N12</f>
        <v>13.773769318400008</v>
      </c>
      <c r="E11" s="289">
        <f>Mines!M12</f>
        <v>24.845481319499992</v>
      </c>
      <c r="F11" s="5">
        <f t="shared" si="0"/>
        <v>0.80382586241731091</v>
      </c>
      <c r="G11" s="5">
        <f t="shared" si="1"/>
        <v>0.57912665211614356</v>
      </c>
      <c r="I11" s="269">
        <v>0.80382586241731091</v>
      </c>
      <c r="J11" s="81">
        <v>0.57912665211614356</v>
      </c>
      <c r="K11" s="61">
        <v>24.845481319499992</v>
      </c>
      <c r="L11" s="61">
        <v>13.773769318400008</v>
      </c>
      <c r="M11" s="62">
        <v>15.733685000000005</v>
      </c>
      <c r="N11" s="391" t="s">
        <v>20</v>
      </c>
      <c r="O11" s="392"/>
    </row>
    <row r="12" spans="1:15" ht="21.6" thickBot="1">
      <c r="A12" s="463" t="s">
        <v>83</v>
      </c>
      <c r="B12" s="463"/>
      <c r="C12" s="290">
        <f>Mines!O13</f>
        <v>142.54029349999999</v>
      </c>
      <c r="D12" s="290">
        <f>Mines!N13</f>
        <v>79.928428518400011</v>
      </c>
      <c r="E12" s="290">
        <f>Mines!M13</f>
        <v>112.64473482</v>
      </c>
      <c r="F12" s="6">
        <f>E12/D12-1</f>
        <v>0.40932002427732561</v>
      </c>
      <c r="G12" s="6">
        <f t="shared" si="1"/>
        <v>-0.20973408954009198</v>
      </c>
      <c r="I12" s="260">
        <v>0.40932002427732561</v>
      </c>
      <c r="J12" s="108">
        <v>-0.20973408954009198</v>
      </c>
      <c r="K12" s="55">
        <v>112.64473482</v>
      </c>
      <c r="L12" s="55">
        <v>79.928428518400011</v>
      </c>
      <c r="M12" s="56">
        <v>142.54029349999999</v>
      </c>
      <c r="N12" s="354" t="s">
        <v>21</v>
      </c>
      <c r="O12" s="355"/>
    </row>
    <row r="13" spans="1:15" ht="21.6" thickBot="1">
      <c r="A13" s="32" t="s">
        <v>84</v>
      </c>
      <c r="B13" s="32"/>
      <c r="C13" s="41">
        <f>Mines!O14</f>
        <v>126.8066085</v>
      </c>
      <c r="D13" s="41">
        <f>Mines!N14</f>
        <v>66.154659199999998</v>
      </c>
      <c r="E13" s="41">
        <f>Mines!M14</f>
        <v>87.799253500500001</v>
      </c>
      <c r="F13" s="4">
        <f>E13/D13-1</f>
        <v>0.32718170665899238</v>
      </c>
      <c r="G13" s="4">
        <f t="shared" si="1"/>
        <v>-0.30761295062551886</v>
      </c>
      <c r="I13" s="261">
        <v>0.32718170665899238</v>
      </c>
      <c r="J13" s="109">
        <v>-0.30761295062551886</v>
      </c>
      <c r="K13" s="57">
        <v>87.799253500500001</v>
      </c>
      <c r="L13" s="57">
        <v>66.154659199999998</v>
      </c>
      <c r="M13" s="58">
        <v>126.8066085</v>
      </c>
      <c r="N13" s="349" t="s">
        <v>32</v>
      </c>
      <c r="O13" s="350"/>
    </row>
    <row r="14" spans="1:15" ht="21.6" thickBot="1">
      <c r="A14" s="453" t="s">
        <v>15</v>
      </c>
      <c r="B14" s="454"/>
      <c r="C14" s="304">
        <f>Mines!O15</f>
        <v>1.3254999999999999</v>
      </c>
      <c r="D14" s="304">
        <f>[2]Mines!$N$119</f>
        <v>1.5568</v>
      </c>
      <c r="E14" s="304">
        <f>Mines!M15</f>
        <v>1.6085</v>
      </c>
      <c r="F14" s="281">
        <f xml:space="preserve"> E14/D14-1</f>
        <v>3.3209146968139924E-2</v>
      </c>
      <c r="G14" s="282">
        <f t="shared" si="1"/>
        <v>0.21350433798566582</v>
      </c>
      <c r="I14" s="82">
        <v>3.3209146968139924E-2</v>
      </c>
      <c r="J14" s="82">
        <v>0.21350433798566582</v>
      </c>
      <c r="K14" s="65">
        <v>1.6085</v>
      </c>
      <c r="L14" s="65">
        <v>1.5568</v>
      </c>
      <c r="M14" s="66">
        <v>1.3254999999999999</v>
      </c>
      <c r="N14" s="351" t="s">
        <v>22</v>
      </c>
      <c r="O14" s="352"/>
    </row>
    <row r="15" spans="1:15" ht="15" thickTop="1">
      <c r="B15" s="288"/>
      <c r="C15" s="288"/>
      <c r="D15" s="288"/>
      <c r="E15" s="288"/>
      <c r="F15" s="288"/>
      <c r="G15" s="288"/>
    </row>
    <row r="16" spans="1:15">
      <c r="B16" s="288"/>
      <c r="C16" s="288"/>
      <c r="D16" s="288"/>
      <c r="E16" s="288"/>
      <c r="F16" s="288"/>
      <c r="G16" s="288"/>
    </row>
    <row r="17" spans="2:8">
      <c r="B17" s="288"/>
      <c r="C17" s="288"/>
      <c r="D17" s="288"/>
      <c r="E17" s="288"/>
      <c r="F17" s="288"/>
      <c r="G17" s="288"/>
    </row>
    <row r="18" spans="2:8">
      <c r="B18" s="288"/>
      <c r="C18" s="288"/>
      <c r="D18" s="288"/>
      <c r="E18" s="288"/>
      <c r="F18" s="288"/>
      <c r="G18" s="288"/>
    </row>
    <row r="19" spans="2:8">
      <c r="B19" s="288"/>
      <c r="C19" s="14"/>
      <c r="D19" s="288"/>
      <c r="E19" s="288"/>
      <c r="F19" s="288"/>
      <c r="G19" s="288"/>
    </row>
    <row r="20" spans="2:8">
      <c r="B20" s="288"/>
      <c r="C20" s="288"/>
      <c r="D20" s="288"/>
      <c r="E20" s="288"/>
      <c r="F20" s="288"/>
      <c r="G20" s="288"/>
    </row>
    <row r="21" spans="2:8">
      <c r="B21" s="288"/>
      <c r="C21" s="288"/>
      <c r="D21" s="288"/>
      <c r="E21" s="288"/>
      <c r="F21" s="288"/>
      <c r="G21" s="288"/>
    </row>
    <row r="22" spans="2:8">
      <c r="B22" s="288"/>
      <c r="C22" s="288"/>
      <c r="D22" s="288"/>
      <c r="E22" s="288"/>
      <c r="F22" s="288"/>
      <c r="G22" s="288"/>
    </row>
    <row r="23" spans="2:8">
      <c r="B23" s="288"/>
      <c r="C23" s="288"/>
      <c r="D23" s="288"/>
      <c r="E23" s="288"/>
      <c r="F23" s="288"/>
      <c r="G23" s="288"/>
    </row>
    <row r="24" spans="2:8">
      <c r="B24" s="288"/>
      <c r="C24" s="288"/>
      <c r="D24" s="288"/>
      <c r="E24" s="288"/>
      <c r="F24" s="288"/>
      <c r="G24" s="288"/>
    </row>
    <row r="25" spans="2:8">
      <c r="B25" s="288"/>
      <c r="C25" s="288"/>
      <c r="D25" s="288"/>
      <c r="E25" s="288"/>
      <c r="F25" s="288"/>
      <c r="G25" s="288"/>
    </row>
    <row r="26" spans="2:8">
      <c r="B26" s="288"/>
      <c r="C26" s="288"/>
      <c r="D26" s="288"/>
      <c r="E26" s="288"/>
      <c r="F26" s="288"/>
      <c r="G26" s="288"/>
    </row>
    <row r="30" spans="2:8" ht="21">
      <c r="B30" s="1"/>
      <c r="C30" s="1"/>
      <c r="D30" s="455" t="s">
        <v>81</v>
      </c>
      <c r="E30" s="455"/>
      <c r="F30" s="455"/>
      <c r="G30" s="455"/>
      <c r="H30" s="455"/>
    </row>
    <row r="31" spans="2:8" ht="18.600000000000001" thickBot="1">
      <c r="B31" s="459"/>
      <c r="C31" s="459"/>
      <c r="D31" s="270">
        <v>2010</v>
      </c>
      <c r="E31" s="270">
        <v>2013</v>
      </c>
      <c r="F31" s="270">
        <v>2014</v>
      </c>
      <c r="G31" s="271" t="s">
        <v>70</v>
      </c>
      <c r="H31" s="272" t="s">
        <v>71</v>
      </c>
    </row>
    <row r="32" spans="2:8" ht="21.6" thickTop="1">
      <c r="B32" s="449" t="s">
        <v>1</v>
      </c>
      <c r="C32" s="450"/>
      <c r="D32" s="87">
        <f>Mines!AF7</f>
        <v>44.302999999999997</v>
      </c>
      <c r="E32" s="88">
        <f>Mines!AE7</f>
        <v>47.09</v>
      </c>
      <c r="F32" s="88">
        <f>Mines!AD7</f>
        <v>21.989203</v>
      </c>
      <c r="G32" s="275">
        <f t="shared" ref="G32:G37" si="2">F32/E32-1</f>
        <v>-0.53303879804629439</v>
      </c>
      <c r="H32" s="89">
        <f t="shared" ref="H32:H40" si="3">F32/D32-1</f>
        <v>-0.5036633410829966</v>
      </c>
    </row>
    <row r="33" spans="2:8" ht="21">
      <c r="B33" s="83" t="s">
        <v>0</v>
      </c>
      <c r="C33" s="84" t="s">
        <v>3</v>
      </c>
      <c r="D33" s="91">
        <f>Mines!AF8</f>
        <v>0.78900000000000003</v>
      </c>
      <c r="E33" s="316">
        <f>Mines!AE8</f>
        <v>0.435</v>
      </c>
      <c r="F33" s="92">
        <f>Mines!AD8</f>
        <v>0</v>
      </c>
      <c r="G33" s="276">
        <f t="shared" si="2"/>
        <v>-1</v>
      </c>
      <c r="H33" s="90">
        <f t="shared" si="3"/>
        <v>-1</v>
      </c>
    </row>
    <row r="34" spans="2:8" ht="21">
      <c r="B34" s="83" t="s">
        <v>0</v>
      </c>
      <c r="C34" s="84" t="s">
        <v>4</v>
      </c>
      <c r="D34" s="91">
        <f>Mines!AF9</f>
        <v>43.513999999999996</v>
      </c>
      <c r="E34" s="92">
        <f>Mines!AE9</f>
        <v>46.655000000000001</v>
      </c>
      <c r="F34" s="92">
        <f>Mines!AD9</f>
        <v>21.989203</v>
      </c>
      <c r="G34" s="276">
        <f t="shared" si="2"/>
        <v>-0.52868496409816745</v>
      </c>
      <c r="H34" s="90">
        <f t="shared" si="3"/>
        <v>-0.49466371742427717</v>
      </c>
    </row>
    <row r="35" spans="2:8" ht="21">
      <c r="B35" s="451" t="s">
        <v>2</v>
      </c>
      <c r="C35" s="452"/>
      <c r="D35" s="91">
        <f>Mines!AF10</f>
        <v>106.748</v>
      </c>
      <c r="E35" s="92">
        <f>Mines!AE10</f>
        <v>50.906488000000003</v>
      </c>
      <c r="F35" s="92">
        <f>Mines!AD10</f>
        <v>70.030919999999995</v>
      </c>
      <c r="G35" s="93">
        <f t="shared" si="2"/>
        <v>0.37567769357807568</v>
      </c>
      <c r="H35" s="94">
        <f t="shared" si="3"/>
        <v>-0.34396035522913782</v>
      </c>
    </row>
    <row r="36" spans="2:8" ht="21">
      <c r="B36" s="85" t="s">
        <v>0</v>
      </c>
      <c r="C36" s="86" t="s">
        <v>3</v>
      </c>
      <c r="D36" s="91">
        <f>Mines!AF11</f>
        <v>94.878</v>
      </c>
      <c r="E36" s="92">
        <f>Mines!AE11</f>
        <v>42.058999999999997</v>
      </c>
      <c r="F36" s="92">
        <f>Mines!AD11</f>
        <v>54.584553</v>
      </c>
      <c r="G36" s="95">
        <f t="shared" si="2"/>
        <v>0.29780910150027351</v>
      </c>
      <c r="H36" s="96">
        <f t="shared" si="3"/>
        <v>-0.42468693480048059</v>
      </c>
    </row>
    <row r="37" spans="2:8" ht="21">
      <c r="B37" s="85" t="s">
        <v>0</v>
      </c>
      <c r="C37" s="86" t="s">
        <v>4</v>
      </c>
      <c r="D37" s="91">
        <f>Mines!AF12</f>
        <v>11.870000000000005</v>
      </c>
      <c r="E37" s="92">
        <f>Mines!AE12</f>
        <v>8.8474880000000056</v>
      </c>
      <c r="F37" s="92">
        <f>Mines!AD12</f>
        <v>15.446366999999995</v>
      </c>
      <c r="G37" s="95">
        <f t="shared" si="2"/>
        <v>0.74584774797094777</v>
      </c>
      <c r="H37" s="96">
        <f t="shared" si="3"/>
        <v>0.30129460825610699</v>
      </c>
    </row>
    <row r="38" spans="2:8" ht="21">
      <c r="B38" s="457" t="s">
        <v>35</v>
      </c>
      <c r="C38" s="458"/>
      <c r="D38" s="97">
        <f>Mines!AF13</f>
        <v>107.53700000000001</v>
      </c>
      <c r="E38" s="98">
        <f>Mines!AE13</f>
        <v>51.341488000000005</v>
      </c>
      <c r="F38" s="98">
        <f>Mines!AD13</f>
        <v>70.030919999999995</v>
      </c>
      <c r="G38" s="273">
        <f>F38/E38-1</f>
        <v>0.36402201665834055</v>
      </c>
      <c r="H38" s="99">
        <f t="shared" si="3"/>
        <v>-0.34877372439253473</v>
      </c>
    </row>
    <row r="39" spans="2:8" ht="21">
      <c r="B39" s="100" t="s">
        <v>36</v>
      </c>
      <c r="C39" s="101"/>
      <c r="D39" s="291">
        <f>Mines!AF14</f>
        <v>95.667000000000002</v>
      </c>
      <c r="E39" s="292">
        <f>Mines!AE14</f>
        <v>42.494</v>
      </c>
      <c r="F39" s="292">
        <f>Mines!AD14</f>
        <v>54.584553</v>
      </c>
      <c r="G39" s="274">
        <f>F39/E39-1</f>
        <v>0.28452376806137347</v>
      </c>
      <c r="H39" s="102">
        <f t="shared" si="3"/>
        <v>-0.4294317476245727</v>
      </c>
    </row>
    <row r="40" spans="2:8" ht="21.6" thickBot="1">
      <c r="B40" s="453" t="s">
        <v>15</v>
      </c>
      <c r="C40" s="456"/>
      <c r="D40" s="293">
        <f>Mines!AF15</f>
        <v>1.3254999999999999</v>
      </c>
      <c r="E40" s="280">
        <f>Mines!AE15</f>
        <v>1.5568</v>
      </c>
      <c r="F40" s="280">
        <f>Mines!AD15</f>
        <v>1.6085</v>
      </c>
      <c r="G40" s="281">
        <f xml:space="preserve"> F40/E40-1</f>
        <v>3.3209146968139924E-2</v>
      </c>
      <c r="H40" s="282">
        <f t="shared" si="3"/>
        <v>0.21350433798566582</v>
      </c>
    </row>
    <row r="41" spans="2:8" ht="15" thickTop="1">
      <c r="B41" s="288"/>
      <c r="C41" s="288"/>
      <c r="D41" s="288"/>
      <c r="E41" s="288"/>
      <c r="F41" s="288"/>
      <c r="G41" s="288"/>
    </row>
  </sheetData>
  <mergeCells count="30">
    <mergeCell ref="N10:O10"/>
    <mergeCell ref="N11:O11"/>
    <mergeCell ref="N12:O12"/>
    <mergeCell ref="N13:O13"/>
    <mergeCell ref="N14:O14"/>
    <mergeCell ref="N4:O5"/>
    <mergeCell ref="N6:O6"/>
    <mergeCell ref="N7:O7"/>
    <mergeCell ref="N8:O8"/>
    <mergeCell ref="N9:O9"/>
    <mergeCell ref="I4:J4"/>
    <mergeCell ref="K4:K5"/>
    <mergeCell ref="L4:L5"/>
    <mergeCell ref="M4:M5"/>
    <mergeCell ref="B31:C31"/>
    <mergeCell ref="A4:B5"/>
    <mergeCell ref="A6:B6"/>
    <mergeCell ref="A9:B9"/>
    <mergeCell ref="A12:B12"/>
    <mergeCell ref="C4:C5"/>
    <mergeCell ref="D4:D5"/>
    <mergeCell ref="E4:E5"/>
    <mergeCell ref="F4:F5"/>
    <mergeCell ref="G4:G5"/>
    <mergeCell ref="B32:C32"/>
    <mergeCell ref="B35:C35"/>
    <mergeCell ref="A14:B14"/>
    <mergeCell ref="D30:H30"/>
    <mergeCell ref="B40:C40"/>
    <mergeCell ref="B38:C3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8"/>
  <sheetViews>
    <sheetView zoomScale="60" zoomScaleNormal="60" workbookViewId="0">
      <selection activeCell="M39" sqref="M39"/>
    </sheetView>
  </sheetViews>
  <sheetFormatPr baseColWidth="10" defaultRowHeight="14.4"/>
  <cols>
    <col min="1" max="1" width="6" customWidth="1"/>
    <col min="2" max="2" width="31" customWidth="1"/>
    <col min="3" max="5" width="15" customWidth="1"/>
    <col min="6" max="7" width="13.88671875" customWidth="1"/>
  </cols>
  <sheetData>
    <row r="4" spans="1:15" ht="15" thickBot="1">
      <c r="A4" s="288"/>
      <c r="B4" s="288"/>
      <c r="C4" s="288"/>
      <c r="D4" s="288"/>
      <c r="E4" s="288"/>
      <c r="F4" s="288"/>
      <c r="G4" s="288"/>
      <c r="H4" s="288"/>
    </row>
    <row r="5" spans="1:15" ht="21.6" thickBot="1">
      <c r="A5" s="469" t="s">
        <v>69</v>
      </c>
      <c r="B5" s="469"/>
      <c r="C5" s="471" t="s">
        <v>68</v>
      </c>
      <c r="D5" s="471"/>
      <c r="E5" s="471"/>
      <c r="F5" s="471"/>
      <c r="G5" s="471"/>
      <c r="H5" s="288"/>
      <c r="I5" s="360" t="s">
        <v>26</v>
      </c>
      <c r="J5" s="361"/>
      <c r="K5" s="345" t="s">
        <v>77</v>
      </c>
      <c r="L5" s="347" t="s">
        <v>76</v>
      </c>
      <c r="M5" s="347" t="s">
        <v>75</v>
      </c>
      <c r="N5" s="357" t="s">
        <v>29</v>
      </c>
      <c r="O5" s="357"/>
    </row>
    <row r="6" spans="1:15" ht="18.600000000000001" thickBot="1">
      <c r="A6" s="470"/>
      <c r="B6" s="470"/>
      <c r="C6" s="7">
        <v>2010</v>
      </c>
      <c r="D6" s="7">
        <v>2013</v>
      </c>
      <c r="E6" s="7">
        <v>2014</v>
      </c>
      <c r="F6" s="39" t="s">
        <v>70</v>
      </c>
      <c r="G6" s="67" t="s">
        <v>71</v>
      </c>
      <c r="H6" s="288"/>
      <c r="I6" s="21" t="s">
        <v>70</v>
      </c>
      <c r="J6" s="22" t="s">
        <v>71</v>
      </c>
      <c r="K6" s="346"/>
      <c r="L6" s="348"/>
      <c r="M6" s="348"/>
      <c r="N6" s="357"/>
      <c r="O6" s="357"/>
    </row>
    <row r="7" spans="1:15" ht="21.6" thickBot="1">
      <c r="A7" s="472" t="s">
        <v>74</v>
      </c>
      <c r="B7" s="473"/>
      <c r="C7" s="104">
        <f>Mines!O20</f>
        <v>411.654</v>
      </c>
      <c r="D7" s="104">
        <f>Mines!N20</f>
        <v>168.69</v>
      </c>
      <c r="E7" s="105">
        <f>Mines!M20</f>
        <v>252</v>
      </c>
      <c r="F7" s="106">
        <f t="shared" ref="F7:F13" si="0">E7/D7-1</f>
        <v>0.49386448515027559</v>
      </c>
      <c r="G7" s="106">
        <f>E7/C7-1</f>
        <v>-0.38783541517876663</v>
      </c>
      <c r="H7" s="9"/>
      <c r="I7" s="306">
        <v>49.386448515027567</v>
      </c>
      <c r="J7" s="136">
        <v>-38.783541517876664</v>
      </c>
      <c r="K7" s="137">
        <v>252</v>
      </c>
      <c r="L7" s="138">
        <v>168.69</v>
      </c>
      <c r="M7" s="139">
        <v>411.654</v>
      </c>
      <c r="N7" s="358" t="s">
        <v>18</v>
      </c>
      <c r="O7" s="358"/>
    </row>
    <row r="8" spans="1:15" ht="21.6" thickBot="1">
      <c r="A8" s="474" t="s">
        <v>73</v>
      </c>
      <c r="B8" s="474"/>
      <c r="C8" s="128"/>
      <c r="D8" s="128"/>
      <c r="E8" s="128"/>
      <c r="F8" s="130"/>
      <c r="G8" s="120"/>
      <c r="H8" s="9"/>
      <c r="I8" s="306"/>
      <c r="J8" s="136"/>
      <c r="K8" s="137"/>
      <c r="L8" s="137"/>
      <c r="M8" s="139"/>
      <c r="N8" s="359" t="s">
        <v>5</v>
      </c>
      <c r="O8" s="359"/>
    </row>
    <row r="9" spans="1:15" ht="18">
      <c r="A9" s="35"/>
      <c r="B9" s="33" t="s">
        <v>8</v>
      </c>
      <c r="C9" s="42">
        <f>Mines!O24</f>
        <v>130.19999999999999</v>
      </c>
      <c r="D9" s="42">
        <f>Mines!N24</f>
        <v>20.170000000000002</v>
      </c>
      <c r="E9" s="43">
        <f>Mines!M24</f>
        <v>51.58</v>
      </c>
      <c r="F9" s="37">
        <f t="shared" si="0"/>
        <v>1.5572632622706988</v>
      </c>
      <c r="G9" s="53">
        <f>E9/C9-1</f>
        <v>-0.6038402457757297</v>
      </c>
      <c r="H9" s="10"/>
      <c r="I9" s="320">
        <v>45.606068845505476</v>
      </c>
      <c r="J9" s="321">
        <v>-50.80791100577801</v>
      </c>
      <c r="K9" s="322">
        <v>53.551000000000002</v>
      </c>
      <c r="L9" s="322">
        <v>36.777999999999999</v>
      </c>
      <c r="M9" s="322">
        <v>108.861</v>
      </c>
      <c r="N9" s="356" t="s">
        <v>10</v>
      </c>
      <c r="O9" s="356"/>
    </row>
    <row r="10" spans="1:15" ht="18">
      <c r="A10" s="277"/>
      <c r="B10" s="50" t="s">
        <v>6</v>
      </c>
      <c r="C10" s="42">
        <f>Mines!O22</f>
        <v>108.861</v>
      </c>
      <c r="D10" s="42">
        <f>Mines!N22</f>
        <v>36.777999999999999</v>
      </c>
      <c r="E10" s="43">
        <f>Mines!M22</f>
        <v>53.551000000000002</v>
      </c>
      <c r="F10" s="53">
        <f t="shared" si="0"/>
        <v>0.45606068845505465</v>
      </c>
      <c r="G10" s="53">
        <f t="shared" ref="G10:G13" si="1">E10/C10-1</f>
        <v>-0.50807911005778017</v>
      </c>
      <c r="H10" s="10"/>
      <c r="I10" s="307">
        <v>159.74993053626005</v>
      </c>
      <c r="J10" s="76">
        <v>-31.311261003100714</v>
      </c>
      <c r="K10" s="71">
        <v>46.741999999999997</v>
      </c>
      <c r="L10" s="71">
        <v>17.995000000000001</v>
      </c>
      <c r="M10" s="71">
        <v>68.049000000000007</v>
      </c>
      <c r="N10" s="356" t="s">
        <v>23</v>
      </c>
      <c r="O10" s="356"/>
    </row>
    <row r="11" spans="1:15" ht="18">
      <c r="A11" s="35"/>
      <c r="B11" s="33" t="s">
        <v>7</v>
      </c>
      <c r="C11" s="42">
        <f>Mines!O23</f>
        <v>68.049000000000007</v>
      </c>
      <c r="D11" s="42">
        <f>Mines!N23</f>
        <v>17.995000000000001</v>
      </c>
      <c r="E11" s="43">
        <f>Mines!M23</f>
        <v>46.741999999999997</v>
      </c>
      <c r="F11" s="37">
        <f t="shared" si="0"/>
        <v>1.5974993053626005</v>
      </c>
      <c r="G11" s="53">
        <f t="shared" si="1"/>
        <v>-0.31311261003100721</v>
      </c>
      <c r="H11" s="10"/>
      <c r="I11" s="307">
        <v>155.72632622706988</v>
      </c>
      <c r="J11" s="76">
        <v>-60.384024577572966</v>
      </c>
      <c r="K11" s="71">
        <v>51.58</v>
      </c>
      <c r="L11" s="71">
        <v>20.170000000000002</v>
      </c>
      <c r="M11" s="71">
        <v>130.19999999999999</v>
      </c>
      <c r="N11" s="356" t="s">
        <v>11</v>
      </c>
      <c r="O11" s="356"/>
    </row>
    <row r="12" spans="1:15" ht="18">
      <c r="A12" s="35"/>
      <c r="B12" s="50" t="s">
        <v>27</v>
      </c>
      <c r="C12" s="51">
        <f>Mines!O26</f>
        <v>12.52</v>
      </c>
      <c r="D12" s="51">
        <f>Mines!N26</f>
        <v>7.3449999999999998</v>
      </c>
      <c r="E12" s="52">
        <f>Mines!M26</f>
        <v>11.025</v>
      </c>
      <c r="F12" s="53">
        <f t="shared" si="0"/>
        <v>0.50102110279101431</v>
      </c>
      <c r="G12" s="53">
        <f t="shared" si="1"/>
        <v>-0.11940894568690086</v>
      </c>
      <c r="H12" s="45"/>
      <c r="I12" s="307">
        <v>142.08333333333331</v>
      </c>
      <c r="J12" s="76">
        <v>-3.8079470198675569</v>
      </c>
      <c r="K12" s="71">
        <v>5.81</v>
      </c>
      <c r="L12" s="71">
        <v>2.4</v>
      </c>
      <c r="M12" s="71">
        <v>6.04</v>
      </c>
      <c r="N12" s="356" t="s">
        <v>12</v>
      </c>
      <c r="O12" s="356"/>
    </row>
    <row r="13" spans="1:15" ht="18.600000000000001" thickBot="1">
      <c r="A13" s="36"/>
      <c r="B13" s="50" t="s">
        <v>9</v>
      </c>
      <c r="C13" s="42">
        <f>Mines!O25</f>
        <v>6.04</v>
      </c>
      <c r="D13" s="42">
        <f>Mines!N25</f>
        <v>2.4</v>
      </c>
      <c r="E13" s="43">
        <f>Mines!M25</f>
        <v>5.81</v>
      </c>
      <c r="F13" s="53">
        <f t="shared" si="0"/>
        <v>1.4208333333333334</v>
      </c>
      <c r="G13" s="53">
        <f t="shared" si="1"/>
        <v>-3.8079470198675525E-2</v>
      </c>
      <c r="H13" s="45"/>
      <c r="I13" s="308">
        <v>50.102110279101439</v>
      </c>
      <c r="J13" s="78">
        <v>-11.940894568690089</v>
      </c>
      <c r="K13" s="72">
        <v>11.025</v>
      </c>
      <c r="L13" s="72">
        <v>7.3449999999999998</v>
      </c>
      <c r="M13" s="73">
        <v>12.52</v>
      </c>
      <c r="N13" s="397" t="s">
        <v>24</v>
      </c>
      <c r="O13" s="397"/>
    </row>
    <row r="14" spans="1:15">
      <c r="A14" s="126"/>
      <c r="B14" s="126"/>
      <c r="C14" s="126"/>
      <c r="D14" s="126"/>
      <c r="E14" s="126"/>
      <c r="F14" s="126"/>
      <c r="G14" s="127"/>
      <c r="H14" s="12"/>
    </row>
    <row r="15" spans="1:15" ht="18">
      <c r="A15" s="468" t="s">
        <v>39</v>
      </c>
      <c r="B15" s="468"/>
      <c r="C15" s="145">
        <f>Mines!O10</f>
        <v>141.494474</v>
      </c>
      <c r="D15" s="145">
        <f>Mines!N10</f>
        <v>79.251220518400004</v>
      </c>
      <c r="E15" s="145">
        <f>Mines!M10</f>
        <v>112.64473482</v>
      </c>
      <c r="F15" s="129">
        <f>E15/D15-1</f>
        <v>0.42136277628490171</v>
      </c>
      <c r="G15" s="129">
        <f>E15/C15-1</f>
        <v>-0.20389304517998352</v>
      </c>
      <c r="H15" s="288"/>
    </row>
    <row r="16" spans="1:15">
      <c r="A16" s="288"/>
      <c r="B16" s="288"/>
      <c r="C16" s="288"/>
      <c r="D16" s="288"/>
      <c r="E16" s="288"/>
      <c r="F16" s="288"/>
      <c r="G16" s="288"/>
      <c r="H16" s="288"/>
    </row>
    <row r="17" spans="1:8">
      <c r="A17" s="288"/>
      <c r="B17" s="288"/>
      <c r="C17" s="288"/>
      <c r="D17" s="288"/>
      <c r="E17" s="288"/>
      <c r="F17" s="288"/>
      <c r="G17" s="288"/>
      <c r="H17" s="288"/>
    </row>
    <row r="18" spans="1:8">
      <c r="A18" s="288"/>
      <c r="B18" s="288"/>
      <c r="C18" s="288"/>
      <c r="D18" s="288"/>
      <c r="E18" s="288"/>
      <c r="F18" s="288"/>
      <c r="G18" s="288"/>
      <c r="H18" s="288"/>
    </row>
    <row r="19" spans="1:8">
      <c r="A19" s="288"/>
      <c r="B19" s="288"/>
      <c r="C19" s="288"/>
      <c r="D19" s="288"/>
      <c r="E19" s="288"/>
      <c r="F19" s="288"/>
      <c r="G19" s="288"/>
      <c r="H19" s="288"/>
    </row>
    <row r="20" spans="1:8">
      <c r="A20" s="288"/>
      <c r="B20" s="288"/>
      <c r="C20" s="288"/>
      <c r="D20" s="288"/>
      <c r="E20" s="288"/>
      <c r="F20" s="288"/>
      <c r="G20" s="288"/>
      <c r="H20" s="288"/>
    </row>
    <row r="21" spans="1:8">
      <c r="A21" s="288"/>
      <c r="B21" s="288"/>
      <c r="C21" s="288"/>
      <c r="D21" s="288"/>
      <c r="E21" s="288"/>
      <c r="F21" s="288"/>
      <c r="G21" s="288"/>
      <c r="H21" s="288"/>
    </row>
    <row r="22" spans="1:8">
      <c r="A22" s="288"/>
      <c r="B22" s="288"/>
      <c r="C22" s="288"/>
      <c r="D22" s="288"/>
      <c r="E22" s="288"/>
      <c r="F22" s="288"/>
      <c r="G22" s="288"/>
      <c r="H22" s="288"/>
    </row>
    <row r="23" spans="1:8">
      <c r="A23" s="288"/>
      <c r="B23" s="288"/>
      <c r="C23" s="288"/>
      <c r="D23" s="288"/>
      <c r="E23" s="288"/>
      <c r="F23" s="288"/>
      <c r="G23" s="288"/>
      <c r="H23" s="288"/>
    </row>
    <row r="24" spans="1:8">
      <c r="A24" s="288"/>
      <c r="B24" s="288"/>
      <c r="C24" s="288"/>
      <c r="D24" s="288"/>
      <c r="E24" s="288"/>
      <c r="F24" s="288"/>
      <c r="G24" s="288"/>
      <c r="H24" s="288"/>
    </row>
    <row r="25" spans="1:8">
      <c r="A25" s="288"/>
      <c r="B25" s="288"/>
      <c r="C25" s="288"/>
      <c r="D25" s="288"/>
      <c r="E25" s="288"/>
      <c r="F25" s="288"/>
      <c r="G25" s="288"/>
      <c r="H25" s="288"/>
    </row>
    <row r="26" spans="1:8">
      <c r="A26" s="288"/>
      <c r="B26" s="288"/>
      <c r="C26" s="288"/>
      <c r="D26" s="288"/>
      <c r="E26" s="288"/>
      <c r="F26" s="288"/>
      <c r="G26" s="288"/>
      <c r="H26" s="288"/>
    </row>
    <row r="27" spans="1:8">
      <c r="A27" s="288"/>
      <c r="B27" s="288"/>
      <c r="C27" s="288"/>
      <c r="D27" s="288"/>
      <c r="E27" s="288"/>
      <c r="F27" s="288"/>
      <c r="G27" s="288"/>
      <c r="H27" s="288"/>
    </row>
    <row r="28" spans="1:8">
      <c r="A28" s="288"/>
      <c r="B28" s="288"/>
      <c r="C28" s="288"/>
      <c r="D28" s="288"/>
      <c r="E28" s="288"/>
      <c r="F28" s="288"/>
      <c r="G28" s="288"/>
      <c r="H28" s="288"/>
    </row>
  </sheetData>
  <mergeCells count="17">
    <mergeCell ref="N12:O12"/>
    <mergeCell ref="N13:O13"/>
    <mergeCell ref="N7:O7"/>
    <mergeCell ref="N8:O8"/>
    <mergeCell ref="N9:O9"/>
    <mergeCell ref="N10:O10"/>
    <mergeCell ref="N11:O11"/>
    <mergeCell ref="I5:J5"/>
    <mergeCell ref="K5:K6"/>
    <mergeCell ref="L5:L6"/>
    <mergeCell ref="M5:M6"/>
    <mergeCell ref="N5:O6"/>
    <mergeCell ref="A15:B15"/>
    <mergeCell ref="A5:B6"/>
    <mergeCell ref="C5:G5"/>
    <mergeCell ref="A7:B7"/>
    <mergeCell ref="A8:B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="60" zoomScaleNormal="60" workbookViewId="0">
      <selection activeCell="N34" sqref="N34"/>
    </sheetView>
  </sheetViews>
  <sheetFormatPr baseColWidth="10" defaultRowHeight="14.4"/>
  <cols>
    <col min="2" max="2" width="7" customWidth="1"/>
    <col min="3" max="3" width="33.44140625" customWidth="1"/>
    <col min="17" max="17" width="16.88671875" customWidth="1"/>
  </cols>
  <sheetData>
    <row r="1" spans="1:17">
      <c r="A1" s="288"/>
    </row>
    <row r="4" spans="1:17" ht="15" thickBot="1">
      <c r="B4" s="288"/>
      <c r="C4" s="288"/>
      <c r="D4" s="288"/>
      <c r="E4" s="288"/>
      <c r="F4" s="288"/>
      <c r="G4" s="288"/>
      <c r="H4" s="288"/>
      <c r="I4" s="288"/>
    </row>
    <row r="5" spans="1:17" ht="21.6" thickBot="1">
      <c r="B5" s="469" t="s">
        <v>37</v>
      </c>
      <c r="C5" s="476"/>
      <c r="D5" s="471" t="s">
        <v>68</v>
      </c>
      <c r="E5" s="471"/>
      <c r="F5" s="471"/>
      <c r="G5" s="471"/>
      <c r="H5" s="471"/>
      <c r="I5" s="305"/>
      <c r="K5" s="400" t="s">
        <v>26</v>
      </c>
      <c r="L5" s="401"/>
      <c r="M5" s="345" t="s">
        <v>77</v>
      </c>
      <c r="N5" s="347" t="s">
        <v>76</v>
      </c>
      <c r="O5" s="347" t="s">
        <v>75</v>
      </c>
      <c r="P5" s="402" t="s">
        <v>30</v>
      </c>
      <c r="Q5" s="402"/>
    </row>
    <row r="6" spans="1:17" ht="18.600000000000001" thickBot="1">
      <c r="B6" s="477"/>
      <c r="C6" s="477"/>
      <c r="D6" s="7">
        <v>2010</v>
      </c>
      <c r="E6" s="7">
        <v>2013</v>
      </c>
      <c r="F6" s="7">
        <v>2014</v>
      </c>
      <c r="G6" s="39" t="s">
        <v>70</v>
      </c>
      <c r="H6" s="67" t="s">
        <v>71</v>
      </c>
      <c r="I6" s="305"/>
      <c r="K6" s="21" t="s">
        <v>70</v>
      </c>
      <c r="L6" s="22" t="s">
        <v>71</v>
      </c>
      <c r="M6" s="346"/>
      <c r="N6" s="348"/>
      <c r="O6" s="348"/>
      <c r="P6" s="402"/>
      <c r="Q6" s="402"/>
    </row>
    <row r="7" spans="1:17" ht="21.6" thickBot="1">
      <c r="B7" s="474" t="s">
        <v>1</v>
      </c>
      <c r="C7" s="478"/>
      <c r="D7" s="131">
        <f>Mines!O34</f>
        <v>11.228</v>
      </c>
      <c r="E7" s="131">
        <f>Mines!N34</f>
        <v>3</v>
      </c>
      <c r="F7" s="132">
        <f>Mines!M34</f>
        <v>0</v>
      </c>
      <c r="G7" s="294" t="s">
        <v>0</v>
      </c>
      <c r="H7" s="266" t="s">
        <v>0</v>
      </c>
      <c r="I7" s="305"/>
      <c r="K7" s="262">
        <v>-100</v>
      </c>
      <c r="L7" s="263">
        <v>-100</v>
      </c>
      <c r="M7" s="137">
        <v>0</v>
      </c>
      <c r="N7" s="138">
        <v>3</v>
      </c>
      <c r="O7" s="139">
        <v>11.228</v>
      </c>
      <c r="P7" s="358" t="s">
        <v>18</v>
      </c>
      <c r="Q7" s="358"/>
    </row>
    <row r="8" spans="1:17" ht="21">
      <c r="B8" s="474" t="s">
        <v>2</v>
      </c>
      <c r="C8" s="474"/>
      <c r="D8" s="128"/>
      <c r="E8" s="128"/>
      <c r="F8" s="128"/>
      <c r="G8" s="106"/>
      <c r="H8" s="106"/>
      <c r="I8" s="305"/>
      <c r="K8" s="264"/>
      <c r="L8" s="263"/>
      <c r="M8" s="124"/>
      <c r="N8" s="124"/>
      <c r="O8" s="124"/>
      <c r="P8" s="403" t="s">
        <v>5</v>
      </c>
      <c r="Q8" s="403"/>
    </row>
    <row r="9" spans="1:17" ht="18">
      <c r="B9" s="35"/>
      <c r="C9" s="50" t="s">
        <v>8</v>
      </c>
      <c r="D9" s="43">
        <f>Mines!O38</f>
        <v>134.14400000000001</v>
      </c>
      <c r="E9" s="42">
        <f>Mines!N38</f>
        <v>15.191000000000001</v>
      </c>
      <c r="F9" s="43">
        <f>Mines!M38</f>
        <v>31.603000000000002</v>
      </c>
      <c r="G9" s="103">
        <f t="shared" ref="G9:G12" si="0">F9/E9-1</f>
        <v>1.0803765387400435</v>
      </c>
      <c r="H9" s="53">
        <f>F9/D9-1</f>
        <v>-0.76440988788167941</v>
      </c>
      <c r="I9" s="305"/>
      <c r="K9" s="77">
        <v>-47.299226453304996</v>
      </c>
      <c r="L9" s="76">
        <v>-61.542747777212483</v>
      </c>
      <c r="M9" s="71">
        <v>15.874000000000001</v>
      </c>
      <c r="N9" s="71">
        <v>30.120999999999999</v>
      </c>
      <c r="O9" s="71">
        <v>41.277000000000001</v>
      </c>
      <c r="P9" s="395" t="s">
        <v>10</v>
      </c>
      <c r="Q9" s="395"/>
    </row>
    <row r="10" spans="1:17" ht="18">
      <c r="B10" s="35"/>
      <c r="C10" s="50" t="s">
        <v>7</v>
      </c>
      <c r="D10" s="43">
        <f>Mines!O37</f>
        <v>69.489999999999995</v>
      </c>
      <c r="E10" s="42">
        <f>Mines!N37</f>
        <v>2.7</v>
      </c>
      <c r="F10" s="43">
        <f>Mines!M37</f>
        <v>42.53</v>
      </c>
      <c r="G10" s="103">
        <f t="shared" si="0"/>
        <v>14.751851851851852</v>
      </c>
      <c r="H10" s="53">
        <f t="shared" ref="H10:H13" si="1">F10/D10-1</f>
        <v>-0.38796949201323927</v>
      </c>
      <c r="I10" s="305"/>
      <c r="K10" s="307">
        <v>1475.185185185185</v>
      </c>
      <c r="L10" s="76">
        <v>-38.796949201323926</v>
      </c>
      <c r="M10" s="71">
        <v>42.53</v>
      </c>
      <c r="N10" s="71">
        <v>2.7</v>
      </c>
      <c r="O10" s="71">
        <v>69.489999999999995</v>
      </c>
      <c r="P10" s="395" t="s">
        <v>23</v>
      </c>
      <c r="Q10" s="395"/>
    </row>
    <row r="11" spans="1:17" ht="18">
      <c r="B11" s="35"/>
      <c r="C11" s="50" t="s">
        <v>6</v>
      </c>
      <c r="D11" s="43">
        <f>Mines!O36</f>
        <v>41.277000000000001</v>
      </c>
      <c r="E11" s="42">
        <f>Mines!N36</f>
        <v>30.120999999999999</v>
      </c>
      <c r="F11" s="43">
        <f>Mines!M36</f>
        <v>15.874000000000001</v>
      </c>
      <c r="G11" s="47">
        <f t="shared" si="0"/>
        <v>-0.47299226453304999</v>
      </c>
      <c r="H11" s="53">
        <f t="shared" si="1"/>
        <v>-0.61542747777212492</v>
      </c>
      <c r="I11" s="305"/>
      <c r="K11" s="307">
        <v>108.03765387400433</v>
      </c>
      <c r="L11" s="76">
        <v>-76.440988788167942</v>
      </c>
      <c r="M11" s="71">
        <v>31.603000000000002</v>
      </c>
      <c r="N11" s="71">
        <v>15.191000000000001</v>
      </c>
      <c r="O11" s="71">
        <v>134.14400000000001</v>
      </c>
      <c r="P11" s="395" t="s">
        <v>11</v>
      </c>
      <c r="Q11" s="395"/>
    </row>
    <row r="12" spans="1:17" ht="18">
      <c r="B12" s="35"/>
      <c r="C12" s="33" t="s">
        <v>27</v>
      </c>
      <c r="D12" s="54">
        <f>Mines!O40</f>
        <v>8.1859999999999999</v>
      </c>
      <c r="E12" s="54">
        <f>Mines!N40</f>
        <v>6.6779999999999999</v>
      </c>
      <c r="F12" s="43">
        <f>Mines!M40</f>
        <v>9.9640000000000004</v>
      </c>
      <c r="G12" s="34">
        <f t="shared" si="0"/>
        <v>0.49206349206349209</v>
      </c>
      <c r="H12" s="53">
        <f t="shared" si="1"/>
        <v>0.21720009772782811</v>
      </c>
      <c r="I12" s="305"/>
      <c r="K12" s="309" t="s">
        <v>0</v>
      </c>
      <c r="L12" s="76">
        <v>61.403508771929801</v>
      </c>
      <c r="M12" s="71">
        <v>4.5999999999999996</v>
      </c>
      <c r="N12" s="71">
        <v>0</v>
      </c>
      <c r="O12" s="71">
        <v>2.85</v>
      </c>
      <c r="P12" s="395" t="s">
        <v>12</v>
      </c>
      <c r="Q12" s="395"/>
    </row>
    <row r="13" spans="1:17" ht="18.600000000000001" thickBot="1">
      <c r="B13" s="35"/>
      <c r="C13" s="33" t="s">
        <v>9</v>
      </c>
      <c r="D13" s="54">
        <f>Mines!O39</f>
        <v>2.85</v>
      </c>
      <c r="E13" s="54">
        <f>Mines!N39</f>
        <v>0</v>
      </c>
      <c r="F13" s="144">
        <f>Mines!M39</f>
        <v>4.5999999999999996</v>
      </c>
      <c r="G13" s="267" t="s">
        <v>0</v>
      </c>
      <c r="H13" s="53">
        <f t="shared" si="1"/>
        <v>0.61403508771929816</v>
      </c>
      <c r="I13" s="305"/>
      <c r="K13" s="308">
        <v>49.206349206349209</v>
      </c>
      <c r="L13" s="78">
        <v>21.720009772782806</v>
      </c>
      <c r="M13" s="72">
        <v>9.9640000000000004</v>
      </c>
      <c r="N13" s="72">
        <v>6.6779999999999999</v>
      </c>
      <c r="O13" s="73">
        <v>8.1859999999999999</v>
      </c>
      <c r="P13" s="396" t="s">
        <v>25</v>
      </c>
      <c r="Q13" s="396"/>
    </row>
    <row r="14" spans="1:17" ht="21">
      <c r="B14" s="8"/>
      <c r="C14" s="8"/>
      <c r="D14" s="8"/>
      <c r="E14" s="8"/>
      <c r="F14" s="8"/>
      <c r="G14" s="11"/>
      <c r="H14" s="11"/>
      <c r="I14" s="305"/>
      <c r="K14" s="310">
        <v>0.34090823468858567</v>
      </c>
      <c r="L14" s="122">
        <v>-0.30185509968055302</v>
      </c>
      <c r="M14" s="123">
        <v>87.799253500500001</v>
      </c>
      <c r="N14" s="123">
        <v>65.47745119999999</v>
      </c>
      <c r="O14" s="123">
        <v>125.76078899999999</v>
      </c>
      <c r="P14" s="373" t="s">
        <v>41</v>
      </c>
      <c r="Q14" s="374"/>
    </row>
    <row r="15" spans="1:17" ht="21">
      <c r="B15" s="475" t="s">
        <v>38</v>
      </c>
      <c r="C15" s="475"/>
      <c r="D15" s="303">
        <f>Mines!O11</f>
        <v>125.76078899999999</v>
      </c>
      <c r="E15" s="303">
        <f>Mines!N11</f>
        <v>65.47745119999999</v>
      </c>
      <c r="F15" s="303">
        <f>Mines!M11</f>
        <v>87.799253500500001</v>
      </c>
      <c r="G15" s="283">
        <f t="shared" ref="G15" si="2">F15/E15-1</f>
        <v>0.34090823468858567</v>
      </c>
      <c r="H15" s="133">
        <f t="shared" ref="H15" si="3">F15/D15-1</f>
        <v>-0.30185509968055302</v>
      </c>
      <c r="I15" s="305"/>
    </row>
    <row r="16" spans="1:17">
      <c r="B16" s="288"/>
      <c r="C16" s="288"/>
      <c r="D16" s="288"/>
      <c r="E16" s="288"/>
      <c r="F16" s="288"/>
      <c r="G16" s="288"/>
      <c r="H16" s="288"/>
      <c r="I16" s="305"/>
    </row>
    <row r="17" spans="2:9">
      <c r="B17" s="288"/>
      <c r="C17" s="288"/>
      <c r="D17" s="288"/>
      <c r="E17" s="288"/>
      <c r="F17" s="288"/>
      <c r="G17" s="288"/>
      <c r="H17" s="288"/>
      <c r="I17" s="305"/>
    </row>
    <row r="18" spans="2:9">
      <c r="B18" s="288"/>
      <c r="C18" s="288"/>
      <c r="D18" s="288"/>
      <c r="E18" s="288"/>
      <c r="F18" s="288"/>
      <c r="G18" s="288"/>
      <c r="H18" s="288"/>
      <c r="I18" s="288"/>
    </row>
    <row r="19" spans="2:9">
      <c r="B19" s="288"/>
      <c r="C19" s="288"/>
      <c r="D19" s="288"/>
      <c r="E19" s="288"/>
      <c r="F19" s="288"/>
      <c r="G19" s="288"/>
      <c r="H19" s="288"/>
      <c r="I19" s="288"/>
    </row>
    <row r="20" spans="2:9">
      <c r="B20" s="288"/>
      <c r="C20" s="288"/>
      <c r="D20" s="288"/>
      <c r="E20" s="288"/>
      <c r="F20" s="288"/>
      <c r="G20" s="288"/>
      <c r="H20" s="288"/>
      <c r="I20" s="288"/>
    </row>
    <row r="21" spans="2:9">
      <c r="B21" s="288"/>
      <c r="C21" s="288"/>
      <c r="D21" s="288"/>
      <c r="E21" s="288"/>
      <c r="F21" s="288"/>
      <c r="G21" s="288"/>
      <c r="H21" s="288"/>
      <c r="I21" s="288"/>
    </row>
    <row r="22" spans="2:9">
      <c r="B22" s="288"/>
      <c r="C22" s="288"/>
      <c r="D22" s="288"/>
      <c r="E22" s="288"/>
      <c r="F22" s="288"/>
      <c r="G22" s="288"/>
      <c r="H22" s="288"/>
      <c r="I22" s="288"/>
    </row>
    <row r="23" spans="2:9">
      <c r="B23" s="288"/>
      <c r="C23" s="288"/>
      <c r="D23" s="288"/>
      <c r="E23" s="288"/>
      <c r="F23" s="288"/>
      <c r="G23" s="288"/>
      <c r="H23" s="288"/>
      <c r="I23" s="288"/>
    </row>
    <row r="24" spans="2:9">
      <c r="B24" s="288"/>
      <c r="C24" s="288"/>
      <c r="D24" s="288"/>
      <c r="E24" s="288"/>
      <c r="F24" s="288"/>
      <c r="G24" s="288"/>
      <c r="H24" s="288"/>
      <c r="I24" s="288"/>
    </row>
    <row r="25" spans="2:9">
      <c r="B25" s="288"/>
      <c r="C25" s="288"/>
      <c r="D25" s="288"/>
      <c r="E25" s="288"/>
      <c r="F25" s="288"/>
      <c r="G25" s="288"/>
      <c r="H25" s="288"/>
      <c r="I25" s="288"/>
    </row>
    <row r="26" spans="2:9">
      <c r="B26" s="288"/>
      <c r="C26" s="288"/>
      <c r="D26" s="288"/>
      <c r="E26" s="288"/>
      <c r="F26" s="288"/>
      <c r="G26" s="288"/>
      <c r="H26" s="288"/>
      <c r="I26" s="288"/>
    </row>
    <row r="27" spans="2:9">
      <c r="B27" s="288"/>
      <c r="C27" s="288"/>
      <c r="D27" s="288"/>
      <c r="E27" s="288"/>
      <c r="F27" s="288"/>
      <c r="G27" s="288"/>
      <c r="H27" s="288"/>
      <c r="I27" s="288"/>
    </row>
  </sheetData>
  <mergeCells count="18">
    <mergeCell ref="P12:Q12"/>
    <mergeCell ref="P13:Q13"/>
    <mergeCell ref="P14:Q14"/>
    <mergeCell ref="P7:Q7"/>
    <mergeCell ref="P8:Q8"/>
    <mergeCell ref="P9:Q9"/>
    <mergeCell ref="P10:Q10"/>
    <mergeCell ref="P11:Q11"/>
    <mergeCell ref="K5:L5"/>
    <mergeCell ref="M5:M6"/>
    <mergeCell ref="N5:N6"/>
    <mergeCell ref="O5:O6"/>
    <mergeCell ref="P5:Q6"/>
    <mergeCell ref="B15:C15"/>
    <mergeCell ref="B5:C6"/>
    <mergeCell ref="D5:H5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Q27"/>
  <sheetViews>
    <sheetView zoomScale="60" zoomScaleNormal="60" workbookViewId="0">
      <selection activeCell="O36" sqref="O36"/>
    </sheetView>
  </sheetViews>
  <sheetFormatPr baseColWidth="10" defaultRowHeight="14.4"/>
  <cols>
    <col min="2" max="2" width="7.44140625" customWidth="1"/>
    <col min="3" max="3" width="34.6640625" customWidth="1"/>
    <col min="4" max="6" width="12.6640625" customWidth="1"/>
    <col min="9" max="9" width="6.5546875" customWidth="1"/>
    <col min="10" max="10" width="5.33203125" customWidth="1"/>
    <col min="17" max="17" width="16.109375" customWidth="1"/>
  </cols>
  <sheetData>
    <row r="4" spans="2:17" ht="15" thickBot="1">
      <c r="B4" s="288"/>
      <c r="C4" s="288"/>
      <c r="D4" s="288"/>
      <c r="E4" s="288"/>
      <c r="F4" s="288"/>
      <c r="G4" s="288"/>
      <c r="H4" s="288"/>
      <c r="I4" s="288"/>
      <c r="J4" s="288"/>
    </row>
    <row r="5" spans="2:17" ht="21.6" thickBot="1">
      <c r="B5" s="479" t="s">
        <v>14</v>
      </c>
      <c r="C5" s="480"/>
      <c r="D5" s="482" t="s">
        <v>68</v>
      </c>
      <c r="E5" s="482"/>
      <c r="F5" s="482"/>
      <c r="G5" s="482"/>
      <c r="H5" s="483"/>
      <c r="I5" s="288"/>
      <c r="J5" s="288"/>
      <c r="K5" s="360" t="s">
        <v>26</v>
      </c>
      <c r="L5" s="361"/>
      <c r="M5" s="345" t="s">
        <v>77</v>
      </c>
      <c r="N5" s="347" t="s">
        <v>76</v>
      </c>
      <c r="O5" s="347" t="s">
        <v>75</v>
      </c>
      <c r="P5" s="357" t="s">
        <v>31</v>
      </c>
      <c r="Q5" s="357"/>
    </row>
    <row r="6" spans="2:17" ht="18.600000000000001" thickBot="1">
      <c r="B6" s="481"/>
      <c r="C6" s="470"/>
      <c r="D6" s="326">
        <v>2010</v>
      </c>
      <c r="E6" s="326">
        <v>2013</v>
      </c>
      <c r="F6" s="326">
        <v>2014</v>
      </c>
      <c r="G6" s="327" t="s">
        <v>70</v>
      </c>
      <c r="H6" s="328" t="s">
        <v>71</v>
      </c>
      <c r="I6" s="288"/>
      <c r="J6" s="288"/>
      <c r="K6" s="21" t="s">
        <v>70</v>
      </c>
      <c r="L6" s="22" t="s">
        <v>71</v>
      </c>
      <c r="M6" s="346"/>
      <c r="N6" s="348"/>
      <c r="O6" s="348"/>
      <c r="P6" s="357"/>
      <c r="Q6" s="357"/>
    </row>
    <row r="7" spans="2:17" ht="21.6" thickBot="1">
      <c r="B7" s="329" t="s">
        <v>1</v>
      </c>
      <c r="C7" s="298"/>
      <c r="D7" s="131">
        <f>Mines!O46</f>
        <v>671.62199999999996</v>
      </c>
      <c r="E7" s="131">
        <f>Mines!N46</f>
        <v>379.80700000000002</v>
      </c>
      <c r="F7" s="132">
        <f>Mines!M46</f>
        <v>301.05700000000002</v>
      </c>
      <c r="G7" s="44">
        <f t="shared" ref="G7:G13" si="0">F7/E7-1</f>
        <v>-0.20734215009202039</v>
      </c>
      <c r="H7" s="330">
        <f>F7/D7-1</f>
        <v>-0.5517463692374579</v>
      </c>
      <c r="I7" s="9"/>
      <c r="J7" s="288"/>
      <c r="K7" s="79">
        <v>-20.734215009202043</v>
      </c>
      <c r="L7" s="136">
        <v>-55.174636923745787</v>
      </c>
      <c r="M7" s="137">
        <v>301.05700000000002</v>
      </c>
      <c r="N7" s="138">
        <v>379.80700000000002</v>
      </c>
      <c r="O7" s="139">
        <v>671.62199999999996</v>
      </c>
      <c r="P7" s="385" t="s">
        <v>18</v>
      </c>
      <c r="Q7" s="386"/>
    </row>
    <row r="8" spans="2:17" ht="21">
      <c r="B8" s="331" t="s">
        <v>2</v>
      </c>
      <c r="C8" s="134"/>
      <c r="D8" s="135"/>
      <c r="E8" s="135"/>
      <c r="F8" s="332"/>
      <c r="G8" s="106"/>
      <c r="H8" s="330"/>
      <c r="I8" s="305"/>
      <c r="J8" s="288"/>
      <c r="K8" s="75"/>
      <c r="L8" s="74"/>
      <c r="M8" s="68"/>
      <c r="N8" s="69"/>
      <c r="O8" s="70"/>
      <c r="P8" s="383" t="s">
        <v>5</v>
      </c>
      <c r="Q8" s="384"/>
    </row>
    <row r="9" spans="2:17" ht="18">
      <c r="B9" s="333"/>
      <c r="C9" s="33" t="s">
        <v>6</v>
      </c>
      <c r="D9" s="278">
        <f>Mines!O48</f>
        <v>8.7799999999999994</v>
      </c>
      <c r="E9" s="279">
        <f>Mines!N48</f>
        <v>3.496</v>
      </c>
      <c r="F9" s="279">
        <f>Mines!M48</f>
        <v>9.7170000000000005</v>
      </c>
      <c r="G9" s="103">
        <f t="shared" si="0"/>
        <v>1.7794622425629294</v>
      </c>
      <c r="H9" s="334">
        <f>F9/D9-1</f>
        <v>0.10671981776765382</v>
      </c>
      <c r="I9" s="305"/>
      <c r="J9" s="288"/>
      <c r="K9" s="307">
        <v>177.94622425629291</v>
      </c>
      <c r="L9" s="76">
        <v>10.67198177676539</v>
      </c>
      <c r="M9" s="311">
        <v>9.7170000000000005</v>
      </c>
      <c r="N9" s="311">
        <v>3.496</v>
      </c>
      <c r="O9" s="311">
        <v>8.7799999999999994</v>
      </c>
      <c r="P9" s="381" t="s">
        <v>10</v>
      </c>
      <c r="Q9" s="382"/>
    </row>
    <row r="10" spans="2:17" ht="18">
      <c r="B10" s="333"/>
      <c r="C10" s="50" t="s">
        <v>8</v>
      </c>
      <c r="D10" s="278">
        <f>Mines!O50</f>
        <v>2.29</v>
      </c>
      <c r="E10" s="279">
        <f>Mines!N50</f>
        <v>0.84499999999999997</v>
      </c>
      <c r="F10" s="279">
        <f>Mines!M50</f>
        <v>6.1559999999999997</v>
      </c>
      <c r="G10" s="103">
        <f t="shared" si="0"/>
        <v>6.2852071005917161</v>
      </c>
      <c r="H10" s="334">
        <f t="shared" ref="H10:H13" si="1">F10/D10-1</f>
        <v>1.6882096069868995</v>
      </c>
      <c r="I10" s="305"/>
      <c r="J10" s="288"/>
      <c r="K10" s="77">
        <v>-65.8</v>
      </c>
      <c r="L10" s="76">
        <v>-41.2</v>
      </c>
      <c r="M10" s="311">
        <v>0.5</v>
      </c>
      <c r="N10" s="311">
        <v>1.4610000000000001</v>
      </c>
      <c r="O10" s="311">
        <v>0.85099999999999998</v>
      </c>
      <c r="P10" s="375" t="s">
        <v>23</v>
      </c>
      <c r="Q10" s="376"/>
    </row>
    <row r="11" spans="2:17" ht="18">
      <c r="B11" s="333"/>
      <c r="C11" s="50" t="s">
        <v>9</v>
      </c>
      <c r="D11" s="278">
        <f>Mines!O51</f>
        <v>1.899</v>
      </c>
      <c r="E11" s="279">
        <f>Mines!N51</f>
        <v>0.57499999999999996</v>
      </c>
      <c r="F11" s="279">
        <f>Mines!M51</f>
        <v>2.1579999999999999</v>
      </c>
      <c r="G11" s="103">
        <f t="shared" si="0"/>
        <v>2.7530434782608699</v>
      </c>
      <c r="H11" s="334">
        <f t="shared" si="1"/>
        <v>0.13638757240652977</v>
      </c>
      <c r="I11" s="305"/>
      <c r="J11" s="288"/>
      <c r="K11" s="307">
        <v>628.52071005917162</v>
      </c>
      <c r="L11" s="76">
        <v>168.82096069868993</v>
      </c>
      <c r="M11" s="311">
        <v>6.1559999999999997</v>
      </c>
      <c r="N11" s="311">
        <v>0.84499999999999997</v>
      </c>
      <c r="O11" s="311">
        <v>2.29</v>
      </c>
      <c r="P11" s="375" t="s">
        <v>11</v>
      </c>
      <c r="Q11" s="376"/>
    </row>
    <row r="12" spans="2:17" ht="18">
      <c r="B12" s="335"/>
      <c r="C12" s="50" t="s">
        <v>7</v>
      </c>
      <c r="D12" s="278">
        <f>Mines!O49</f>
        <v>0.85099999999999998</v>
      </c>
      <c r="E12" s="279">
        <f>Mines!N49</f>
        <v>1.4610000000000001</v>
      </c>
      <c r="F12" s="279">
        <f>0.5</f>
        <v>0.5</v>
      </c>
      <c r="G12" s="47">
        <f t="shared" si="0"/>
        <v>-0.6577686516084873</v>
      </c>
      <c r="H12" s="334">
        <f t="shared" si="1"/>
        <v>-0.41245593419506466</v>
      </c>
      <c r="I12" s="305"/>
      <c r="J12" s="288"/>
      <c r="K12" s="307">
        <v>275.30434782608694</v>
      </c>
      <c r="L12" s="76">
        <v>13.638757240652971</v>
      </c>
      <c r="M12" s="311">
        <v>2.1579999999999999</v>
      </c>
      <c r="N12" s="311">
        <v>0.57499999999999996</v>
      </c>
      <c r="O12" s="311">
        <v>1.899</v>
      </c>
      <c r="P12" s="375" t="s">
        <v>12</v>
      </c>
      <c r="Q12" s="376"/>
    </row>
    <row r="13" spans="2:17" ht="18.600000000000001" thickBot="1">
      <c r="B13" s="335"/>
      <c r="C13" s="50" t="s">
        <v>27</v>
      </c>
      <c r="D13" s="295">
        <f>Mines!O52</f>
        <v>0.49</v>
      </c>
      <c r="E13" s="296">
        <f>Mines!N52</f>
        <v>0.28799999999999998</v>
      </c>
      <c r="F13" s="296">
        <f>Mines!M52</f>
        <v>0.26174999999999998</v>
      </c>
      <c r="G13" s="47">
        <f t="shared" si="0"/>
        <v>-9.114583333333337E-2</v>
      </c>
      <c r="H13" s="334">
        <f t="shared" si="1"/>
        <v>-0.46581632653061222</v>
      </c>
      <c r="I13" s="305"/>
      <c r="J13" s="288"/>
      <c r="K13" s="265">
        <v>-9.1145833333333321</v>
      </c>
      <c r="L13" s="78">
        <v>-46.581632653061227</v>
      </c>
      <c r="M13" s="314">
        <v>0.26174999999999998</v>
      </c>
      <c r="N13" s="314">
        <v>0.28799999999999998</v>
      </c>
      <c r="O13" s="315">
        <v>0.49</v>
      </c>
      <c r="P13" s="369" t="s">
        <v>24</v>
      </c>
      <c r="Q13" s="370"/>
    </row>
    <row r="14" spans="2:17" ht="21.6" thickBot="1">
      <c r="B14" s="336"/>
      <c r="C14" s="297"/>
      <c r="D14" s="297"/>
      <c r="E14" s="297"/>
      <c r="F14" s="297"/>
      <c r="G14" s="337"/>
      <c r="H14" s="338"/>
      <c r="I14" s="305"/>
      <c r="J14" s="288"/>
      <c r="K14" s="323">
        <v>-0.51303299380260936</v>
      </c>
      <c r="L14" s="324">
        <v>-0.38677222895281005</v>
      </c>
      <c r="M14" s="325">
        <v>35.369633025500001</v>
      </c>
      <c r="N14" s="325">
        <v>72.632503999999997</v>
      </c>
      <c r="O14" s="325">
        <v>57.677806999999987</v>
      </c>
      <c r="P14" s="371" t="s">
        <v>34</v>
      </c>
      <c r="Q14" s="372"/>
    </row>
    <row r="15" spans="2:17" ht="21.6" thickBot="1">
      <c r="B15" s="339" t="s">
        <v>40</v>
      </c>
      <c r="C15" s="340"/>
      <c r="D15" s="341">
        <f>Mines!O9</f>
        <v>57.677806999999987</v>
      </c>
      <c r="E15" s="341">
        <f>Mines!N9</f>
        <v>72.632503999999997</v>
      </c>
      <c r="F15" s="341">
        <f>Mines!M9</f>
        <v>35.369633025500001</v>
      </c>
      <c r="G15" s="342">
        <f t="shared" ref="G15" si="2">F15/E15-1</f>
        <v>-0.51303299380260936</v>
      </c>
      <c r="H15" s="343">
        <f t="shared" ref="H15" si="3">F15/D15-1</f>
        <v>-0.38677222895281005</v>
      </c>
      <c r="I15" s="305"/>
      <c r="J15" s="288"/>
    </row>
    <row r="16" spans="2:17">
      <c r="B16" s="288"/>
      <c r="C16" s="288"/>
      <c r="D16" s="288"/>
      <c r="E16" s="288"/>
      <c r="F16" s="288"/>
      <c r="G16" s="288"/>
      <c r="H16" s="288"/>
      <c r="I16" s="305"/>
      <c r="J16" s="288"/>
    </row>
    <row r="17" spans="2:10">
      <c r="B17" s="288"/>
      <c r="C17" s="288"/>
      <c r="D17" s="288"/>
      <c r="E17" s="288"/>
      <c r="F17" s="288"/>
      <c r="G17" s="288"/>
      <c r="H17" s="288"/>
      <c r="I17" s="288"/>
      <c r="J17" s="288"/>
    </row>
    <row r="18" spans="2:10">
      <c r="B18" s="288"/>
      <c r="C18" s="288"/>
      <c r="D18" s="288"/>
      <c r="E18" s="288"/>
      <c r="F18" s="288"/>
      <c r="G18" s="288"/>
      <c r="H18" s="288"/>
      <c r="I18" s="288"/>
      <c r="J18" s="288"/>
    </row>
    <row r="19" spans="2:10">
      <c r="B19" s="288"/>
      <c r="C19" s="288"/>
      <c r="D19" s="288"/>
      <c r="E19" s="288"/>
      <c r="F19" s="288"/>
      <c r="G19" s="288"/>
      <c r="H19" s="288"/>
      <c r="I19" s="288"/>
      <c r="J19" s="288"/>
    </row>
    <row r="20" spans="2:10">
      <c r="B20" s="288"/>
      <c r="C20" s="288"/>
      <c r="D20" s="288"/>
      <c r="E20" s="288"/>
      <c r="F20" s="288"/>
      <c r="G20" s="288"/>
      <c r="H20" s="288"/>
      <c r="I20" s="288"/>
      <c r="J20" s="288"/>
    </row>
    <row r="21" spans="2:10">
      <c r="B21" s="288"/>
      <c r="C21" s="288"/>
      <c r="D21" s="288"/>
      <c r="E21" s="288"/>
      <c r="F21" s="288"/>
      <c r="G21" s="288"/>
      <c r="H21" s="288"/>
      <c r="I21" s="288"/>
      <c r="J21" s="288"/>
    </row>
    <row r="22" spans="2:10">
      <c r="B22" s="288"/>
      <c r="C22" s="288"/>
      <c r="D22" s="288"/>
      <c r="E22" s="288"/>
      <c r="F22" s="288"/>
      <c r="G22" s="288"/>
      <c r="H22" s="288"/>
      <c r="I22" s="288"/>
      <c r="J22" s="288"/>
    </row>
    <row r="23" spans="2:10">
      <c r="B23" s="288"/>
      <c r="C23" s="288"/>
      <c r="D23" s="288"/>
      <c r="E23" s="288"/>
      <c r="F23" s="288"/>
      <c r="G23" s="288"/>
      <c r="H23" s="288"/>
      <c r="I23" s="288"/>
      <c r="J23" s="288"/>
    </row>
    <row r="24" spans="2:10">
      <c r="B24" s="288"/>
      <c r="C24" s="288"/>
      <c r="D24" s="288"/>
      <c r="E24" s="288"/>
      <c r="F24" s="288"/>
      <c r="G24" s="288"/>
      <c r="H24" s="288"/>
      <c r="I24" s="288"/>
      <c r="J24" s="288"/>
    </row>
    <row r="25" spans="2:10">
      <c r="B25" s="288"/>
      <c r="C25" s="288"/>
      <c r="D25" s="288"/>
      <c r="E25" s="288"/>
      <c r="F25" s="288"/>
      <c r="G25" s="288"/>
      <c r="H25" s="288"/>
      <c r="I25" s="288"/>
      <c r="J25" s="288"/>
    </row>
    <row r="26" spans="2:10">
      <c r="B26" s="288"/>
      <c r="C26" s="288"/>
      <c r="D26" s="288"/>
      <c r="E26" s="288"/>
      <c r="F26" s="288"/>
      <c r="G26" s="288"/>
      <c r="H26" s="288"/>
      <c r="I26" s="288"/>
      <c r="J26" s="288"/>
    </row>
    <row r="27" spans="2:10">
      <c r="B27" s="288"/>
      <c r="C27" s="288"/>
      <c r="D27" s="288"/>
      <c r="E27" s="288"/>
      <c r="F27" s="288"/>
      <c r="G27" s="288"/>
      <c r="H27" s="288"/>
      <c r="I27" s="288"/>
      <c r="J27" s="288"/>
    </row>
  </sheetData>
  <mergeCells count="15">
    <mergeCell ref="P10:Q10"/>
    <mergeCell ref="P11:Q11"/>
    <mergeCell ref="P12:Q12"/>
    <mergeCell ref="P13:Q13"/>
    <mergeCell ref="P14:Q14"/>
    <mergeCell ref="O5:O6"/>
    <mergeCell ref="P5:Q6"/>
    <mergeCell ref="P7:Q7"/>
    <mergeCell ref="P8:Q8"/>
    <mergeCell ref="P9:Q9"/>
    <mergeCell ref="B5:C6"/>
    <mergeCell ref="D5:H5"/>
    <mergeCell ref="K5:L5"/>
    <mergeCell ref="M5:M6"/>
    <mergeCell ref="N5: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Mines</vt:lpstr>
      <vt:lpstr>CA</vt:lpstr>
      <vt:lpstr>PRODUCTION</vt:lpstr>
      <vt:lpstr>EXPORT</vt:lpstr>
      <vt:lpstr>ventes locales</vt:lpstr>
    </vt:vector>
  </TitlesOfParts>
  <Company>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jalila fadhlaoui</dc:creator>
  <cp:lastModifiedBy>Noureddine Bouraoui</cp:lastModifiedBy>
  <cp:lastPrinted>2014-02-25T09:57:29Z</cp:lastPrinted>
  <dcterms:created xsi:type="dcterms:W3CDTF">2013-06-10T12:33:09Z</dcterms:created>
  <dcterms:modified xsi:type="dcterms:W3CDTF">2014-05-14T13:27:45Z</dcterms:modified>
</cp:coreProperties>
</file>